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ame Design\Year 3\Numerics\"/>
    </mc:Choice>
  </mc:AlternateContent>
  <xr:revisionPtr revIDLastSave="0" documentId="8_{91F99D23-E065-44FD-B209-93288564C33B}" xr6:coauthVersionLast="47" xr6:coauthVersionMax="47" xr10:uidLastSave="{00000000-0000-0000-0000-000000000000}"/>
  <bookViews>
    <workbookView xWindow="-120" yWindow="-120" windowWidth="38640" windowHeight="21240" xr2:uid="{59F0BD3D-847B-4EE9-BA44-DD7FDDA43387}"/>
  </bookViews>
  <sheets>
    <sheet name="Title" sheetId="7" r:id="rId1"/>
    <sheet name="Executive Summary" sheetId="1" r:id="rId2"/>
    <sheet name="Core Loop" sheetId="2" r:id="rId3"/>
    <sheet name="Numerics" sheetId="4" r:id="rId4"/>
    <sheet name="Loot Table" sheetId="5" r:id="rId5"/>
    <sheet name="Glossary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5" i="5" l="1"/>
  <c r="F15" i="5"/>
  <c r="D15" i="5"/>
  <c r="C24" i="5"/>
  <c r="C37" i="5" s="1"/>
  <c r="K88" i="4"/>
  <c r="K87" i="4"/>
  <c r="K86" i="4"/>
  <c r="K85" i="4"/>
  <c r="K83" i="4"/>
  <c r="J88" i="4"/>
  <c r="G86" i="5" s="1"/>
  <c r="J87" i="4"/>
  <c r="J86" i="4"/>
  <c r="J85" i="4"/>
  <c r="G33" i="5" s="1"/>
  <c r="J83" i="4"/>
  <c r="G22" i="5"/>
  <c r="I88" i="4"/>
  <c r="F86" i="5" s="1"/>
  <c r="I87" i="4"/>
  <c r="F69" i="5" s="1"/>
  <c r="I86" i="4"/>
  <c r="F59" i="5" s="1"/>
  <c r="I85" i="4"/>
  <c r="F33" i="5" s="1"/>
  <c r="F85" i="5"/>
  <c r="F84" i="5"/>
  <c r="F83" i="5"/>
  <c r="G85" i="5"/>
  <c r="G84" i="5"/>
  <c r="G83" i="5"/>
  <c r="I83" i="4"/>
  <c r="F22" i="5" s="1"/>
  <c r="G59" i="5"/>
  <c r="G58" i="5"/>
  <c r="G57" i="5"/>
  <c r="G56" i="5"/>
  <c r="G32" i="5"/>
  <c r="G69" i="5"/>
  <c r="G31" i="5"/>
  <c r="G68" i="5"/>
  <c r="G30" i="5"/>
  <c r="G67" i="5"/>
  <c r="G66" i="5"/>
  <c r="F68" i="5"/>
  <c r="F67" i="5"/>
  <c r="F32" i="5"/>
  <c r="F66" i="5"/>
  <c r="F31" i="5"/>
  <c r="F30" i="5"/>
  <c r="F58" i="5"/>
  <c r="F57" i="5"/>
  <c r="F56" i="5"/>
  <c r="G21" i="5"/>
  <c r="G20" i="5"/>
  <c r="F21" i="5"/>
  <c r="F20" i="5"/>
  <c r="F19" i="5"/>
  <c r="G79" i="4"/>
  <c r="G78" i="4"/>
  <c r="G77" i="4"/>
  <c r="G76" i="4"/>
  <c r="G75" i="4"/>
  <c r="F79" i="4"/>
  <c r="F78" i="4"/>
  <c r="F77" i="4"/>
  <c r="F76" i="4"/>
  <c r="F75" i="4"/>
  <c r="E79" i="4"/>
  <c r="E78" i="4"/>
  <c r="E77" i="4"/>
  <c r="E76" i="4"/>
  <c r="E75" i="4"/>
  <c r="C71" i="5"/>
  <c r="C61" i="5"/>
  <c r="D79" i="4"/>
  <c r="D78" i="4"/>
  <c r="D77" i="4"/>
  <c r="D76" i="4"/>
  <c r="D75" i="4"/>
  <c r="G70" i="4"/>
  <c r="C88" i="5"/>
  <c r="D85" i="5" s="1"/>
  <c r="C35" i="5"/>
  <c r="G71" i="4"/>
  <c r="E71" i="4"/>
  <c r="F71" i="4"/>
  <c r="E69" i="4"/>
  <c r="E70" i="4"/>
  <c r="F70" i="4"/>
  <c r="F69" i="4"/>
  <c r="G69" i="4"/>
  <c r="F68" i="4"/>
  <c r="G68" i="4"/>
  <c r="G67" i="4"/>
  <c r="D79" i="5"/>
  <c r="D80" i="5"/>
  <c r="D81" i="5"/>
  <c r="D82" i="5"/>
  <c r="D83" i="5"/>
  <c r="D84" i="5"/>
  <c r="D86" i="5"/>
  <c r="E68" i="4"/>
  <c r="F67" i="4"/>
  <c r="E67" i="4"/>
  <c r="D71" i="4"/>
  <c r="D70" i="4"/>
  <c r="D69" i="4"/>
  <c r="D68" i="4"/>
  <c r="D67" i="4"/>
  <c r="F63" i="4"/>
  <c r="F62" i="4"/>
  <c r="F61" i="4"/>
  <c r="F60" i="4"/>
  <c r="F59" i="4"/>
  <c r="E60" i="4"/>
  <c r="E59" i="4"/>
  <c r="E63" i="4"/>
  <c r="E62" i="4"/>
  <c r="E61" i="4"/>
  <c r="G63" i="4"/>
  <c r="G62" i="4"/>
  <c r="G61" i="4"/>
  <c r="G60" i="4"/>
  <c r="G59" i="4"/>
  <c r="D63" i="4"/>
  <c r="D62" i="4"/>
  <c r="D61" i="4"/>
  <c r="D60" i="4"/>
  <c r="D59" i="4"/>
  <c r="K55" i="4"/>
  <c r="K54" i="4"/>
  <c r="K53" i="4"/>
  <c r="K52" i="4"/>
  <c r="K51" i="4"/>
  <c r="J55" i="4"/>
  <c r="G82" i="5" s="1"/>
  <c r="J54" i="4"/>
  <c r="G65" i="5" s="1"/>
  <c r="J53" i="4"/>
  <c r="G55" i="5" s="1"/>
  <c r="J52" i="4"/>
  <c r="G29" i="5" s="1"/>
  <c r="J51" i="4"/>
  <c r="J41" i="4"/>
  <c r="G17" i="5" s="1"/>
  <c r="I55" i="4"/>
  <c r="F82" i="5" s="1"/>
  <c r="I54" i="4"/>
  <c r="F65" i="5" s="1"/>
  <c r="I53" i="4"/>
  <c r="F55" i="5" s="1"/>
  <c r="I52" i="4"/>
  <c r="F29" i="5" s="1"/>
  <c r="I51" i="4"/>
  <c r="F18" i="5" s="1"/>
  <c r="I41" i="4"/>
  <c r="F17" i="5" s="1"/>
  <c r="G55" i="4"/>
  <c r="G54" i="4"/>
  <c r="G53" i="4"/>
  <c r="G52" i="4"/>
  <c r="G51" i="4"/>
  <c r="F55" i="4"/>
  <c r="F54" i="4"/>
  <c r="F53" i="4"/>
  <c r="F52" i="4"/>
  <c r="F51" i="4"/>
  <c r="E55" i="4"/>
  <c r="E54" i="4"/>
  <c r="E51" i="4"/>
  <c r="E52" i="4"/>
  <c r="E53" i="4"/>
  <c r="D55" i="4"/>
  <c r="D54" i="4"/>
  <c r="D53" i="4"/>
  <c r="D52" i="4"/>
  <c r="D51" i="4"/>
  <c r="D33" i="4"/>
  <c r="D27" i="4"/>
  <c r="D36" i="4"/>
  <c r="D43" i="4"/>
  <c r="D42" i="4"/>
  <c r="K45" i="4"/>
  <c r="K44" i="4"/>
  <c r="K43" i="4"/>
  <c r="K42" i="4"/>
  <c r="K41" i="4"/>
  <c r="J45" i="4"/>
  <c r="G81" i="5" s="1"/>
  <c r="J44" i="4"/>
  <c r="G64" i="5" s="1"/>
  <c r="J43" i="4"/>
  <c r="G54" i="5" s="1"/>
  <c r="J42" i="4"/>
  <c r="G28" i="5" s="1"/>
  <c r="I45" i="4"/>
  <c r="F81" i="5" s="1"/>
  <c r="I44" i="4"/>
  <c r="F64" i="5" s="1"/>
  <c r="I43" i="4"/>
  <c r="F54" i="5" s="1"/>
  <c r="I42" i="4"/>
  <c r="F28" i="5" s="1"/>
  <c r="G43" i="4"/>
  <c r="G45" i="4"/>
  <c r="G44" i="4"/>
  <c r="G42" i="4"/>
  <c r="G41" i="4"/>
  <c r="F44" i="4"/>
  <c r="F45" i="4"/>
  <c r="F43" i="4"/>
  <c r="F42" i="4"/>
  <c r="F41" i="4"/>
  <c r="E41" i="4"/>
  <c r="E42" i="4"/>
  <c r="E43" i="4"/>
  <c r="E44" i="4"/>
  <c r="E45" i="4"/>
  <c r="D45" i="4"/>
  <c r="D44" i="4"/>
  <c r="D41" i="4"/>
  <c r="K37" i="4"/>
  <c r="K36" i="4"/>
  <c r="K35" i="4"/>
  <c r="K34" i="4"/>
  <c r="K33" i="4"/>
  <c r="J37" i="4"/>
  <c r="G80" i="5" s="1"/>
  <c r="J36" i="4"/>
  <c r="G63" i="5" s="1"/>
  <c r="J35" i="4"/>
  <c r="G53" i="5" s="1"/>
  <c r="J34" i="4"/>
  <c r="G27" i="5" s="1"/>
  <c r="J33" i="4"/>
  <c r="G16" i="5" s="1"/>
  <c r="I37" i="4"/>
  <c r="F80" i="5" s="1"/>
  <c r="I36" i="4"/>
  <c r="F63" i="5" s="1"/>
  <c r="I35" i="4"/>
  <c r="F53" i="5" s="1"/>
  <c r="I34" i="4"/>
  <c r="F27" i="5" s="1"/>
  <c r="I33" i="4"/>
  <c r="F16" i="5" s="1"/>
  <c r="D37" i="4"/>
  <c r="E37" i="4"/>
  <c r="F37" i="4"/>
  <c r="G37" i="4"/>
  <c r="I26" i="4"/>
  <c r="G36" i="4"/>
  <c r="F36" i="4"/>
  <c r="E36" i="4"/>
  <c r="G35" i="4"/>
  <c r="F35" i="4"/>
  <c r="E35" i="4"/>
  <c r="D35" i="4"/>
  <c r="G34" i="4"/>
  <c r="F34" i="4"/>
  <c r="E34" i="4"/>
  <c r="D34" i="4"/>
  <c r="G33" i="4"/>
  <c r="F33" i="4"/>
  <c r="E33" i="4"/>
  <c r="G30" i="4"/>
  <c r="F30" i="4"/>
  <c r="E30" i="4"/>
  <c r="D30" i="4"/>
  <c r="G29" i="4"/>
  <c r="F29" i="4"/>
  <c r="E29" i="4"/>
  <c r="D29" i="4"/>
  <c r="G28" i="4"/>
  <c r="F28" i="4"/>
  <c r="E28" i="4"/>
  <c r="D28" i="4"/>
  <c r="G27" i="4"/>
  <c r="F27" i="4"/>
  <c r="E27" i="4"/>
  <c r="G26" i="4"/>
  <c r="F26" i="4"/>
  <c r="E26" i="4"/>
  <c r="D26" i="4"/>
  <c r="K30" i="4"/>
  <c r="K29" i="4"/>
  <c r="K28" i="4"/>
  <c r="K27" i="4"/>
  <c r="K26" i="4"/>
  <c r="J30" i="4"/>
  <c r="G79" i="5" s="1"/>
  <c r="J29" i="4"/>
  <c r="G62" i="5" s="1"/>
  <c r="J28" i="4"/>
  <c r="G52" i="5" s="1"/>
  <c r="J27" i="4"/>
  <c r="G26" i="5" s="1"/>
  <c r="J26" i="4"/>
  <c r="G15" i="5" s="1"/>
  <c r="I30" i="4"/>
  <c r="F79" i="5" s="1"/>
  <c r="I29" i="4"/>
  <c r="F62" i="5" s="1"/>
  <c r="I28" i="4"/>
  <c r="F52" i="5" s="1"/>
  <c r="I27" i="4"/>
  <c r="F26" i="5" s="1"/>
  <c r="C72" i="5" l="1"/>
  <c r="E69" i="5" s="1"/>
  <c r="D69" i="5" s="1"/>
  <c r="F24" i="5"/>
  <c r="F35" i="5"/>
  <c r="G61" i="5"/>
  <c r="G88" i="5"/>
  <c r="G90" i="5" s="1"/>
  <c r="G71" i="5"/>
  <c r="G35" i="5"/>
  <c r="F61" i="5"/>
  <c r="F71" i="5"/>
  <c r="G19" i="5"/>
  <c r="G18" i="5"/>
  <c r="G24" i="5" s="1"/>
  <c r="F88" i="5"/>
  <c r="E84" i="5"/>
  <c r="E83" i="5"/>
  <c r="D88" i="5"/>
  <c r="E86" i="5"/>
  <c r="E85" i="5"/>
  <c r="E82" i="5"/>
  <c r="E81" i="5"/>
  <c r="E80" i="5"/>
  <c r="E79" i="5"/>
  <c r="E21" i="5" l="1"/>
  <c r="E22" i="5"/>
  <c r="D30" i="5"/>
  <c r="D28" i="5"/>
  <c r="E31" i="5"/>
  <c r="E20" i="5"/>
  <c r="D31" i="5"/>
  <c r="E27" i="5"/>
  <c r="D17" i="5"/>
  <c r="E17" i="5"/>
  <c r="D32" i="5"/>
  <c r="E18" i="5"/>
  <c r="D18" i="5"/>
  <c r="D22" i="5"/>
  <c r="D19" i="5"/>
  <c r="E15" i="5"/>
  <c r="D26" i="5"/>
  <c r="D20" i="5"/>
  <c r="E28" i="5"/>
  <c r="E30" i="5"/>
  <c r="E19" i="5"/>
  <c r="D33" i="5"/>
  <c r="E16" i="5"/>
  <c r="D16" i="5"/>
  <c r="E33" i="5"/>
  <c r="D27" i="5"/>
  <c r="D21" i="5"/>
  <c r="E29" i="5"/>
  <c r="D29" i="5"/>
  <c r="E32" i="5"/>
  <c r="E26" i="5"/>
  <c r="F37" i="5"/>
  <c r="E54" i="5"/>
  <c r="D54" i="5" s="1"/>
  <c r="E68" i="5"/>
  <c r="D68" i="5" s="1"/>
  <c r="E56" i="5"/>
  <c r="D56" i="5" s="1"/>
  <c r="E58" i="5"/>
  <c r="D58" i="5" s="1"/>
  <c r="E59" i="5"/>
  <c r="D59" i="5" s="1"/>
  <c r="E57" i="5"/>
  <c r="D57" i="5" s="1"/>
  <c r="E63" i="5"/>
  <c r="D63" i="5" s="1"/>
  <c r="G72" i="5"/>
  <c r="K71" i="5" s="1"/>
  <c r="E55" i="5"/>
  <c r="D55" i="5" s="1"/>
  <c r="E64" i="5"/>
  <c r="D64" i="5" s="1"/>
  <c r="E65" i="5"/>
  <c r="D65" i="5" s="1"/>
  <c r="E62" i="5"/>
  <c r="E52" i="5"/>
  <c r="D52" i="5" s="1"/>
  <c r="E66" i="5"/>
  <c r="D66" i="5" s="1"/>
  <c r="E53" i="5"/>
  <c r="D53" i="5" s="1"/>
  <c r="E67" i="5"/>
  <c r="D67" i="5" s="1"/>
  <c r="F72" i="5"/>
  <c r="K70" i="5" s="1"/>
  <c r="E88" i="5"/>
  <c r="K89" i="5"/>
  <c r="G37" i="5"/>
  <c r="K36" i="5" s="1"/>
  <c r="K88" i="5"/>
  <c r="F90" i="5"/>
  <c r="D24" i="5" l="1"/>
  <c r="E35" i="5"/>
  <c r="D35" i="5"/>
  <c r="E24" i="5"/>
  <c r="E37" i="5" s="1"/>
  <c r="D61" i="5"/>
  <c r="E71" i="5"/>
  <c r="D62" i="5"/>
  <c r="D71" i="5" s="1"/>
  <c r="E61" i="5"/>
  <c r="D37" i="5" l="1"/>
  <c r="E72" i="5"/>
  <c r="D72" i="5"/>
</calcChain>
</file>

<file path=xl/sharedStrings.xml><?xml version="1.0" encoding="utf-8"?>
<sst xmlns="http://schemas.openxmlformats.org/spreadsheetml/2006/main" count="323" uniqueCount="174">
  <si>
    <t>Executive Summary</t>
  </si>
  <si>
    <t>Core Loop</t>
  </si>
  <si>
    <t>Numerics</t>
  </si>
  <si>
    <t>Global Exchange</t>
  </si>
  <si>
    <t>Utils</t>
  </si>
  <si>
    <t>Levers</t>
  </si>
  <si>
    <t>Locals</t>
  </si>
  <si>
    <t>Time (Hours)</t>
  </si>
  <si>
    <t>Coin Value</t>
  </si>
  <si>
    <t>Tier Type</t>
  </si>
  <si>
    <t>General Value</t>
  </si>
  <si>
    <t>Gem Value</t>
  </si>
  <si>
    <t>Coin Price</t>
  </si>
  <si>
    <t>Gem Price</t>
  </si>
  <si>
    <t>Base Dog Templates</t>
  </si>
  <si>
    <t xml:space="preserve">Tier </t>
  </si>
  <si>
    <t>Carry Weight</t>
  </si>
  <si>
    <t>Stamina</t>
  </si>
  <si>
    <t>Speed</t>
  </si>
  <si>
    <t>Scavenge Value</t>
  </si>
  <si>
    <t>Average Time to Obtain (Hours)</t>
  </si>
  <si>
    <t>Large</t>
  </si>
  <si>
    <t>Tier 0</t>
  </si>
  <si>
    <t>Medium</t>
  </si>
  <si>
    <t>Small</t>
  </si>
  <si>
    <t>Base Clothes Templates</t>
  </si>
  <si>
    <t>Added Carry Weight</t>
  </si>
  <si>
    <t>Added Stamina</t>
  </si>
  <si>
    <t>Added Speed</t>
  </si>
  <si>
    <t>Added Scavenge Value</t>
  </si>
  <si>
    <t xml:space="preserve"> Average Time to Obtain (Hours)</t>
  </si>
  <si>
    <t>Hat</t>
  </si>
  <si>
    <t>Coat</t>
  </si>
  <si>
    <t>Lead</t>
  </si>
  <si>
    <t>Boots</t>
  </si>
  <si>
    <t>Base Collar Template</t>
  </si>
  <si>
    <t>Tier</t>
  </si>
  <si>
    <t>Skill</t>
  </si>
  <si>
    <t>Collar</t>
  </si>
  <si>
    <t>All Collars have unique skills</t>
  </si>
  <si>
    <t>Big Dogs</t>
  </si>
  <si>
    <t>St. Bernard</t>
  </si>
  <si>
    <t>Tier 1</t>
  </si>
  <si>
    <t>Alsation</t>
  </si>
  <si>
    <t>Tier 2</t>
  </si>
  <si>
    <t>Husky</t>
  </si>
  <si>
    <t>Tier 3</t>
  </si>
  <si>
    <t>Great Dane</t>
  </si>
  <si>
    <t>Tier 4</t>
  </si>
  <si>
    <t>Irish Wolfhound</t>
  </si>
  <si>
    <t>Tier 5</t>
  </si>
  <si>
    <t>Medium Dogs</t>
  </si>
  <si>
    <t>Japanese Akita</t>
  </si>
  <si>
    <t>Rottweiler</t>
  </si>
  <si>
    <t>Schnauzer</t>
  </si>
  <si>
    <t>Cocker Spaniel</t>
  </si>
  <si>
    <t>Corgi</t>
  </si>
  <si>
    <t>Small Dogs</t>
  </si>
  <si>
    <t>Chihuahua</t>
  </si>
  <si>
    <t>Pug</t>
  </si>
  <si>
    <t>Yorkie</t>
  </si>
  <si>
    <t>Jack Russell</t>
  </si>
  <si>
    <t>Bichon frise</t>
  </si>
  <si>
    <t>Hats</t>
  </si>
  <si>
    <t>Time to Obtain (Hours)</t>
  </si>
  <si>
    <t>Baseball Cap</t>
  </si>
  <si>
    <t>Beanie</t>
  </si>
  <si>
    <t>Cowboy Hat</t>
  </si>
  <si>
    <t>Bucket Hat</t>
  </si>
  <si>
    <t>Flat Cap</t>
  </si>
  <si>
    <t>Rain Coat</t>
  </si>
  <si>
    <t>Bomber Jacket</t>
  </si>
  <si>
    <t>Trench Coat</t>
  </si>
  <si>
    <t>Fursac Coat</t>
  </si>
  <si>
    <t>Tweed Coat</t>
  </si>
  <si>
    <t>Leads</t>
  </si>
  <si>
    <t>Rope</t>
  </si>
  <si>
    <t>Leather</t>
  </si>
  <si>
    <t>Fibre Wire</t>
  </si>
  <si>
    <t>Plastic</t>
  </si>
  <si>
    <t>Retractable lead</t>
  </si>
  <si>
    <t>Used Boots</t>
  </si>
  <si>
    <t>Basic Boots</t>
  </si>
  <si>
    <t>Fluffy Boots</t>
  </si>
  <si>
    <t>Padded Boots</t>
  </si>
  <si>
    <t>Winter boots</t>
  </si>
  <si>
    <t>Collars</t>
  </si>
  <si>
    <t>Worn Collar</t>
  </si>
  <si>
    <t xml:space="preserve">Is sentimental to the owner, the more scavenging missions </t>
  </si>
  <si>
    <t>a dog goes on while wearing this collar, the higher their scavenging value</t>
  </si>
  <si>
    <t>Basic Collar</t>
  </si>
  <si>
    <t>Doubles Speed when worn</t>
  </si>
  <si>
    <t>Spiked Collar</t>
  </si>
  <si>
    <t>Doubles Carry Weight when worn</t>
  </si>
  <si>
    <t>Chain Collar</t>
  </si>
  <si>
    <t>Doubles both Speed and Carry Weight when worn</t>
  </si>
  <si>
    <t>Leather Collar</t>
  </si>
  <si>
    <t>Triples all stats</t>
  </si>
  <si>
    <t>Loot Table</t>
  </si>
  <si>
    <t>Tier 1 - 2 Gacha Banner</t>
  </si>
  <si>
    <t>Items in Banner</t>
  </si>
  <si>
    <t>Amount In Banner</t>
  </si>
  <si>
    <t>Odds (Percentage)</t>
  </si>
  <si>
    <t>Odds(Decimal)</t>
  </si>
  <si>
    <t>Tier 1 Large Dog</t>
  </si>
  <si>
    <t>Tier 1 Medium Dog</t>
  </si>
  <si>
    <t>Tier 1 Small Dog</t>
  </si>
  <si>
    <t>Tier 1 Hat</t>
  </si>
  <si>
    <t>Tier 1 Coat</t>
  </si>
  <si>
    <t>Tier 1 Lead</t>
  </si>
  <si>
    <t>Tier 1 Boots</t>
  </si>
  <si>
    <t>Tier 1 Collar</t>
  </si>
  <si>
    <t>Total Tier 1 items:</t>
  </si>
  <si>
    <t>Tier 2 Large Dog</t>
  </si>
  <si>
    <t>Tier 2 Medium Dog</t>
  </si>
  <si>
    <t>Tier 2 Small Dog</t>
  </si>
  <si>
    <t>Tier 2 Hat</t>
  </si>
  <si>
    <t>Tier 2 Coat</t>
  </si>
  <si>
    <t>Tier 2 Lead</t>
  </si>
  <si>
    <t>Tier 2 Boots</t>
  </si>
  <si>
    <t>Tier 2 Collar</t>
  </si>
  <si>
    <t>Total Tier 2 items:</t>
  </si>
  <si>
    <t>Price Per Pull (Coins)</t>
  </si>
  <si>
    <t>Price Per Pull (Gems)</t>
  </si>
  <si>
    <t>Total:</t>
  </si>
  <si>
    <t>Price Per Pull (Tickets)</t>
  </si>
  <si>
    <t>Tier 3 - 4 Gacha Banner</t>
  </si>
  <si>
    <t>Tier 3 Large Dog</t>
  </si>
  <si>
    <t>Tier 3 Medium Dog</t>
  </si>
  <si>
    <t>Tier 3 Small Dog</t>
  </si>
  <si>
    <t>Tier 3 Hat</t>
  </si>
  <si>
    <t>Tier 3 Coat</t>
  </si>
  <si>
    <t>Tier 3 Lead</t>
  </si>
  <si>
    <t>Tier 3 Boots</t>
  </si>
  <si>
    <t>Tier 3 Collar</t>
  </si>
  <si>
    <t>Total Tier 3 items:</t>
  </si>
  <si>
    <t>Tier 4 Large Dog</t>
  </si>
  <si>
    <t>Tier 4 Medium Dog</t>
  </si>
  <si>
    <t>Tier 4 Small Dog</t>
  </si>
  <si>
    <t>Tier 4 Hat</t>
  </si>
  <si>
    <t>Tier 4 Coat</t>
  </si>
  <si>
    <t>Tier 4 Lead</t>
  </si>
  <si>
    <t>Tier 4 Boots</t>
  </si>
  <si>
    <t>Tier 4 Collar</t>
  </si>
  <si>
    <t>Total Tier 4 items:</t>
  </si>
  <si>
    <t>Total Tier 3 and 4 Items</t>
  </si>
  <si>
    <t>Tier 5 Gacha Banner</t>
  </si>
  <si>
    <t>Tier 5 Large Dog</t>
  </si>
  <si>
    <t>Tier 5 Medium Dog</t>
  </si>
  <si>
    <t>Tier 5 Small Dog</t>
  </si>
  <si>
    <t>Tier 5 Hat</t>
  </si>
  <si>
    <t>Tier 5 Coat</t>
  </si>
  <si>
    <t>Tier 5 Lead</t>
  </si>
  <si>
    <t>Tier 5 Boots</t>
  </si>
  <si>
    <t>Tier 5 Collar</t>
  </si>
  <si>
    <t>Total Tier 5 items:</t>
  </si>
  <si>
    <t>Glossary</t>
  </si>
  <si>
    <t>To "Pull"</t>
  </si>
  <si>
    <t>A Term used in most gacha games. Simply means spending currency on a banner to get an item.</t>
  </si>
  <si>
    <t>Banner</t>
  </si>
  <si>
    <t>A banner encompasses different types of items. The player can then pull from these banners for a random chance of getting an item.</t>
  </si>
  <si>
    <t>Defines how good the loot is, the higher the number of the tier, the better the loot is.</t>
  </si>
  <si>
    <t>The amount of items a dog can carry and bring back to the shelter.</t>
  </si>
  <si>
    <t>The amount of time a dog can stay in the wild for before having to return to the shelter.</t>
  </si>
  <si>
    <t>The speed at which dogs perform actions.</t>
  </si>
  <si>
    <t>The value that ascertains the monetary value of any items scavenged, the higher the scavenge value, the better items they are likely to get.</t>
  </si>
  <si>
    <t>Coins</t>
  </si>
  <si>
    <t>In Game - Non Premium currency. Usually always earn coins for doing stuff</t>
  </si>
  <si>
    <t>Gems</t>
  </si>
  <si>
    <t>Premium Currency. Rare to get. Can buy some from the premium shop</t>
  </si>
  <si>
    <t>Tickets</t>
  </si>
  <si>
    <t>Gained by doing general tasks. Can be used to pull from the banner the ticket is labeled with</t>
  </si>
  <si>
    <t>Tokens</t>
  </si>
  <si>
    <t>Gained by doing 10 pulls (with coins or gems). Used in Premium shop to buy an item you want with no random chance.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</si>
</sst>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charset val="1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8EA9DB"/>
        <bgColor indexed="64"/>
      </patternFill>
    </fill>
    <fill>
      <gradientFill degree="135">
        <stop position="0">
          <color rgb="FF7030A0"/>
        </stop>
        <stop position="0.5">
          <color rgb="FFFF0000"/>
        </stop>
        <stop position="1">
          <color rgb="FF7030A0"/>
        </stop>
      </gradientFill>
    </fill>
    <fill>
      <gradientFill type="path" left="0.5" right="0.5" top="0.5" bottom="0.5">
        <stop position="0">
          <color rgb="FFFFFF00"/>
        </stop>
        <stop position="1">
          <color rgb="FFFFC000"/>
        </stop>
      </gradientFill>
    </fill>
    <fill>
      <patternFill patternType="solid">
        <fgColor theme="7"/>
        <bgColor indexed="64"/>
      </patternFill>
    </fill>
    <fill>
      <patternFill patternType="solid">
        <fgColor rgb="FF7030A0"/>
        <bgColor auto="1"/>
      </patternFill>
    </fill>
    <fill>
      <gradientFill degree="135">
        <stop position="0">
          <color rgb="FFFF99FF"/>
        </stop>
        <stop position="1">
          <color theme="4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" xfId="0" applyBorder="1" applyAlignment="1">
      <alignment wrapText="1"/>
    </xf>
    <xf numFmtId="0" fontId="3" fillId="6" borderId="0" xfId="0" applyFont="1" applyFill="1"/>
    <xf numFmtId="0" fontId="3" fillId="5" borderId="0" xfId="0" applyFont="1" applyFill="1"/>
    <xf numFmtId="0" fontId="4" fillId="8" borderId="0" xfId="0" applyFont="1" applyFill="1"/>
    <xf numFmtId="0" fontId="2" fillId="9" borderId="3" xfId="0" applyFont="1" applyFill="1" applyBorder="1"/>
    <xf numFmtId="0" fontId="2" fillId="10" borderId="22" xfId="0" applyFont="1" applyFill="1" applyBorder="1"/>
    <xf numFmtId="0" fontId="2" fillId="3" borderId="3" xfId="0" applyFont="1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2" fontId="0" fillId="0" borderId="35" xfId="0" applyNumberFormat="1" applyBorder="1"/>
    <xf numFmtId="0" fontId="0" fillId="0" borderId="36" xfId="0" applyBorder="1"/>
    <xf numFmtId="1" fontId="0" fillId="0" borderId="28" xfId="0" applyNumberFormat="1" applyBorder="1"/>
    <xf numFmtId="0" fontId="0" fillId="0" borderId="37" xfId="0" applyBorder="1"/>
    <xf numFmtId="0" fontId="5" fillId="0" borderId="27" xfId="0" applyFont="1" applyBorder="1"/>
    <xf numFmtId="9" fontId="0" fillId="0" borderId="28" xfId="0" applyNumberFormat="1" applyBorder="1"/>
    <xf numFmtId="9" fontId="0" fillId="0" borderId="27" xfId="0" applyNumberFormat="1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2" fontId="0" fillId="0" borderId="32" xfId="0" applyNumberFormat="1" applyBorder="1"/>
    <xf numFmtId="0" fontId="6" fillId="0" borderId="0" xfId="0" applyFont="1"/>
    <xf numFmtId="0" fontId="0" fillId="5" borderId="2" xfId="0" applyFill="1" applyBorder="1"/>
    <xf numFmtId="0" fontId="7" fillId="11" borderId="3" xfId="0" applyFont="1" applyFill="1" applyBorder="1"/>
    <xf numFmtId="0" fontId="7" fillId="11" borderId="2" xfId="0" applyFont="1" applyFill="1" applyBorder="1"/>
    <xf numFmtId="0" fontId="7" fillId="11" borderId="17" xfId="0" applyFont="1" applyFill="1" applyBorder="1"/>
    <xf numFmtId="0" fontId="0" fillId="12" borderId="17" xfId="0" applyFill="1" applyBorder="1"/>
    <xf numFmtId="0" fontId="0" fillId="12" borderId="2" xfId="0" applyFill="1" applyBorder="1"/>
    <xf numFmtId="0" fontId="0" fillId="13" borderId="17" xfId="0" applyFill="1" applyBorder="1"/>
    <xf numFmtId="0" fontId="0" fillId="13" borderId="2" xfId="0" applyFill="1" applyBorder="1"/>
    <xf numFmtId="0" fontId="0" fillId="4" borderId="17" xfId="0" applyFill="1" applyBorder="1"/>
    <xf numFmtId="0" fontId="0" fillId="4" borderId="18" xfId="0" applyFill="1" applyBorder="1"/>
    <xf numFmtId="0" fontId="7" fillId="14" borderId="3" xfId="0" applyFont="1" applyFill="1" applyBorder="1"/>
    <xf numFmtId="0" fontId="0" fillId="12" borderId="3" xfId="0" applyFill="1" applyBorder="1"/>
    <xf numFmtId="0" fontId="0" fillId="15" borderId="1" xfId="0" applyFill="1" applyBorder="1"/>
    <xf numFmtId="0" fontId="0" fillId="15" borderId="17" xfId="0" applyFill="1" applyBorder="1"/>
    <xf numFmtId="0" fontId="0" fillId="15" borderId="2" xfId="0" applyFill="1" applyBorder="1"/>
    <xf numFmtId="0" fontId="0" fillId="15" borderId="41" xfId="0" applyFill="1" applyBorder="1"/>
    <xf numFmtId="0" fontId="0" fillId="4" borderId="41" xfId="0" applyFill="1" applyBorder="1"/>
    <xf numFmtId="0" fontId="0" fillId="4" borderId="42" xfId="0" applyFill="1" applyBorder="1"/>
    <xf numFmtId="0" fontId="0" fillId="0" borderId="44" xfId="0" applyBorder="1"/>
    <xf numFmtId="0" fontId="0" fillId="12" borderId="43" xfId="0" applyFill="1" applyBorder="1"/>
    <xf numFmtId="0" fontId="0" fillId="13" borderId="44" xfId="0" applyFill="1" applyBorder="1"/>
    <xf numFmtId="0" fontId="7" fillId="11" borderId="41" xfId="0" applyFont="1" applyFill="1" applyBorder="1"/>
    <xf numFmtId="0" fontId="0" fillId="15" borderId="43" xfId="0" applyFill="1" applyBorder="1"/>
    <xf numFmtId="0" fontId="0" fillId="4" borderId="43" xfId="0" applyFill="1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16" borderId="41" xfId="0" applyFill="1" applyBorder="1"/>
    <xf numFmtId="0" fontId="0" fillId="16" borderId="43" xfId="0" applyFill="1" applyBorder="1"/>
    <xf numFmtId="0" fontId="0" fillId="16" borderId="17" xfId="0" applyFill="1" applyBorder="1"/>
    <xf numFmtId="0" fontId="0" fillId="17" borderId="41" xfId="0" applyFill="1" applyBorder="1"/>
    <xf numFmtId="0" fontId="0" fillId="17" borderId="44" xfId="0" applyFill="1" applyBorder="1"/>
    <xf numFmtId="0" fontId="0" fillId="17" borderId="45" xfId="0" applyFill="1" applyBorder="1"/>
    <xf numFmtId="0" fontId="0" fillId="17" borderId="17" xfId="0" applyFill="1" applyBorder="1"/>
    <xf numFmtId="0" fontId="0" fillId="18" borderId="17" xfId="0" applyFill="1" applyBorder="1"/>
    <xf numFmtId="0" fontId="0" fillId="18" borderId="46" xfId="0" applyFill="1" applyBorder="1"/>
    <xf numFmtId="0" fontId="0" fillId="18" borderId="44" xfId="0" applyFill="1" applyBorder="1"/>
    <xf numFmtId="0" fontId="0" fillId="18" borderId="41" xfId="0" applyFill="1" applyBorder="1"/>
    <xf numFmtId="0" fontId="0" fillId="19" borderId="17" xfId="0" applyFill="1" applyBorder="1"/>
    <xf numFmtId="0" fontId="0" fillId="19" borderId="44" xfId="0" applyFill="1" applyBorder="1"/>
    <xf numFmtId="0" fontId="0" fillId="19" borderId="41" xfId="0" applyFill="1" applyBorder="1"/>
    <xf numFmtId="0" fontId="10" fillId="20" borderId="0" xfId="0" applyFont="1" applyFill="1"/>
    <xf numFmtId="0" fontId="0" fillId="21" borderId="0" xfId="0" applyFill="1"/>
    <xf numFmtId="0" fontId="0" fillId="21" borderId="0" xfId="0" applyFill="1" applyAlignment="1">
      <alignment vertical="top"/>
    </xf>
    <xf numFmtId="0" fontId="12" fillId="4" borderId="0" xfId="0" applyFont="1" applyFill="1"/>
    <xf numFmtId="0" fontId="0" fillId="21" borderId="13" xfId="0" applyFill="1" applyBorder="1"/>
    <xf numFmtId="0" fontId="0" fillId="21" borderId="6" xfId="0" applyFill="1" applyBorder="1"/>
    <xf numFmtId="0" fontId="9" fillId="22" borderId="41" xfId="0" applyFont="1" applyFill="1" applyBorder="1"/>
    <xf numFmtId="0" fontId="9" fillId="22" borderId="17" xfId="0" applyFont="1" applyFill="1" applyBorder="1"/>
    <xf numFmtId="0" fontId="9" fillId="22" borderId="43" xfId="0" applyFont="1" applyFill="1" applyBorder="1"/>
    <xf numFmtId="0" fontId="9" fillId="22" borderId="18" xfId="0" applyFont="1" applyFill="1" applyBorder="1"/>
    <xf numFmtId="0" fontId="11" fillId="7" borderId="0" xfId="0" applyFont="1" applyFill="1"/>
    <xf numFmtId="0" fontId="0" fillId="23" borderId="0" xfId="0" applyFill="1"/>
    <xf numFmtId="0" fontId="0" fillId="0" borderId="3" xfId="0" applyBorder="1" applyAlignment="1">
      <alignment vertical="top"/>
    </xf>
    <xf numFmtId="0" fontId="0" fillId="0" borderId="50" xfId="0" applyBorder="1"/>
    <xf numFmtId="0" fontId="0" fillId="0" borderId="17" xfId="0" applyBorder="1"/>
    <xf numFmtId="0" fontId="8" fillId="21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279083</xdr:colOff>
      <xdr:row>10</xdr:row>
      <xdr:rowOff>85724</xdr:rowOff>
    </xdr:to>
    <xdr:pic>
      <xdr:nvPicPr>
        <xdr:cNvPr id="2" name="Picture 1" descr="Image result for sassy dog">
          <a:extLst>
            <a:ext uri="{FF2B5EF4-FFF2-40B4-BE49-F238E27FC236}">
              <a16:creationId xmlns:a16="http://schemas.microsoft.com/office/drawing/2014/main" id="{4F643DDB-66CD-40C0-9678-7B2C58133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8283" cy="1990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266700</xdr:colOff>
      <xdr:row>0</xdr:row>
      <xdr:rowOff>0</xdr:rowOff>
    </xdr:from>
    <xdr:to>
      <xdr:col>5</xdr:col>
      <xdr:colOff>438150</xdr:colOff>
      <xdr:row>10</xdr:row>
      <xdr:rowOff>84778</xdr:rowOff>
    </xdr:to>
    <xdr:pic>
      <xdr:nvPicPr>
        <xdr:cNvPr id="3" name="Picture 2" descr="Image result for sassy dog">
          <a:extLst>
            <a:ext uri="{FF2B5EF4-FFF2-40B4-BE49-F238E27FC236}">
              <a16:creationId xmlns:a16="http://schemas.microsoft.com/office/drawing/2014/main" id="{F2A45A20-A58D-4171-AAF4-ABB5BBAA3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0"/>
          <a:ext cx="2000250" cy="1989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438149</xdr:colOff>
      <xdr:row>0</xdr:row>
      <xdr:rowOff>0</xdr:rowOff>
    </xdr:from>
    <xdr:to>
      <xdr:col>8</xdr:col>
      <xdr:colOff>97366</xdr:colOff>
      <xdr:row>10</xdr:row>
      <xdr:rowOff>85724</xdr:rowOff>
    </xdr:to>
    <xdr:pic>
      <xdr:nvPicPr>
        <xdr:cNvPr id="4" name="Picture 3" descr="Image result for swag dog">
          <a:extLst>
            <a:ext uri="{FF2B5EF4-FFF2-40B4-BE49-F238E27FC236}">
              <a16:creationId xmlns:a16="http://schemas.microsoft.com/office/drawing/2014/main" id="{F952139A-DB7A-4FFC-A582-AE7462CA2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49" y="0"/>
          <a:ext cx="1488017" cy="1990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85724</xdr:colOff>
      <xdr:row>0</xdr:row>
      <xdr:rowOff>0</xdr:rowOff>
    </xdr:from>
    <xdr:to>
      <xdr:col>11</xdr:col>
      <xdr:colOff>326882</xdr:colOff>
      <xdr:row>10</xdr:row>
      <xdr:rowOff>85725</xdr:rowOff>
    </xdr:to>
    <xdr:pic>
      <xdr:nvPicPr>
        <xdr:cNvPr id="5" name="Picture 4" descr="Image result for swag dog">
          <a:extLst>
            <a:ext uri="{FF2B5EF4-FFF2-40B4-BE49-F238E27FC236}">
              <a16:creationId xmlns:a16="http://schemas.microsoft.com/office/drawing/2014/main" id="{60AD4EF4-56CB-4F90-B4FA-836D0932A5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22"/>
        <a:stretch/>
      </xdr:blipFill>
      <xdr:spPr bwMode="auto">
        <a:xfrm>
          <a:off x="4962524" y="0"/>
          <a:ext cx="2069958" cy="199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118222</xdr:rowOff>
    </xdr:from>
    <xdr:to>
      <xdr:col>3</xdr:col>
      <xdr:colOff>47624</xdr:colOff>
      <xdr:row>33</xdr:row>
      <xdr:rowOff>9525</xdr:rowOff>
    </xdr:to>
    <xdr:pic>
      <xdr:nvPicPr>
        <xdr:cNvPr id="6" name="Picture 5" descr="Image result for swag dog">
          <a:extLst>
            <a:ext uri="{FF2B5EF4-FFF2-40B4-BE49-F238E27FC236}">
              <a16:creationId xmlns:a16="http://schemas.microsoft.com/office/drawing/2014/main" id="{6A24925E-305D-4B2B-BF0B-7274C8340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09222"/>
          <a:ext cx="1876424" cy="1986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22</xdr:row>
      <xdr:rowOff>114299</xdr:rowOff>
    </xdr:from>
    <xdr:to>
      <xdr:col>7</xdr:col>
      <xdr:colOff>104775</xdr:colOff>
      <xdr:row>32</xdr:row>
      <xdr:rowOff>184701</xdr:rowOff>
    </xdr:to>
    <xdr:pic>
      <xdr:nvPicPr>
        <xdr:cNvPr id="7" name="Picture 6" descr="Image result for funny dog">
          <a:extLst>
            <a:ext uri="{FF2B5EF4-FFF2-40B4-BE49-F238E27FC236}">
              <a16:creationId xmlns:a16="http://schemas.microsoft.com/office/drawing/2014/main" id="{9C5B16B3-6DD2-4464-9F33-AD764BD08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4305299"/>
          <a:ext cx="2524125" cy="1975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95250</xdr:colOff>
      <xdr:row>22</xdr:row>
      <xdr:rowOff>104775</xdr:rowOff>
    </xdr:from>
    <xdr:to>
      <xdr:col>14</xdr:col>
      <xdr:colOff>29817</xdr:colOff>
      <xdr:row>32</xdr:row>
      <xdr:rowOff>180975</xdr:rowOff>
    </xdr:to>
    <xdr:pic>
      <xdr:nvPicPr>
        <xdr:cNvPr id="8" name="Picture 7" descr="Image result for doge">
          <a:extLst>
            <a:ext uri="{FF2B5EF4-FFF2-40B4-BE49-F238E27FC236}">
              <a16:creationId xmlns:a16="http://schemas.microsoft.com/office/drawing/2014/main" id="{D77D2169-0F65-4213-9785-169041A47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4295775"/>
          <a:ext cx="2982567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47624</xdr:colOff>
      <xdr:row>22</xdr:row>
      <xdr:rowOff>110158</xdr:rowOff>
    </xdr:from>
    <xdr:to>
      <xdr:col>9</xdr:col>
      <xdr:colOff>95249</xdr:colOff>
      <xdr:row>32</xdr:row>
      <xdr:rowOff>188014</xdr:rowOff>
    </xdr:to>
    <xdr:pic>
      <xdr:nvPicPr>
        <xdr:cNvPr id="9" name="Picture 8" descr="Image result for meme dog">
          <a:extLst>
            <a:ext uri="{FF2B5EF4-FFF2-40B4-BE49-F238E27FC236}">
              <a16:creationId xmlns:a16="http://schemas.microsoft.com/office/drawing/2014/main" id="{C5C74D5D-7625-44ED-82C5-587746678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4" y="4301158"/>
          <a:ext cx="1266825" cy="19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190500</xdr:colOff>
      <xdr:row>0</xdr:row>
      <xdr:rowOff>0</xdr:rowOff>
    </xdr:from>
    <xdr:to>
      <xdr:col>14</xdr:col>
      <xdr:colOff>3016</xdr:colOff>
      <xdr:row>10</xdr:row>
      <xdr:rowOff>104774</xdr:rowOff>
    </xdr:to>
    <xdr:pic>
      <xdr:nvPicPr>
        <xdr:cNvPr id="10" name="Picture 9" descr="Image result for meme dog">
          <a:extLst>
            <a:ext uri="{FF2B5EF4-FFF2-40B4-BE49-F238E27FC236}">
              <a16:creationId xmlns:a16="http://schemas.microsoft.com/office/drawing/2014/main" id="{F6AB95B1-43A8-48C5-8368-B0D84BFC25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63" r="22747"/>
        <a:stretch/>
      </xdr:blipFill>
      <xdr:spPr bwMode="auto">
        <a:xfrm>
          <a:off x="6896100" y="0"/>
          <a:ext cx="1641316" cy="2009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455029</xdr:colOff>
      <xdr:row>14</xdr:row>
      <xdr:rowOff>12198</xdr:rowOff>
    </xdr:from>
    <xdr:ext cx="7098296" cy="1031629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51B85B88-1CF4-425F-96BC-05ABB123E143}"/>
            </a:ext>
          </a:extLst>
        </xdr:cNvPr>
        <xdr:cNvSpPr/>
      </xdr:nvSpPr>
      <xdr:spPr>
        <a:xfrm>
          <a:off x="455029" y="2679198"/>
          <a:ext cx="7098296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Good Boi </a:t>
          </a:r>
          <a:r>
            <a:rPr lang="en-US" sz="60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Gacha</a:t>
          </a:r>
          <a:endParaRPr lang="en-US" sz="5400" b="1" cap="none" spc="0">
            <a:ln w="12700">
              <a:solidFill>
                <a:schemeClr val="tx2">
                  <a:lumMod val="75000"/>
                </a:schemeClr>
              </a:solidFill>
              <a:prstDash val="solid"/>
            </a:ln>
            <a:pattFill prst="dkUpDiag">
              <a:fgClr>
                <a:schemeClr val="tx2"/>
              </a:fgClr>
              <a:bgClr>
                <a:schemeClr val="tx2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tx2">
                  <a:lumMod val="75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4</xdr:row>
      <xdr:rowOff>140806</xdr:rowOff>
    </xdr:from>
    <xdr:to>
      <xdr:col>11</xdr:col>
      <xdr:colOff>455542</xdr:colOff>
      <xdr:row>12</xdr:row>
      <xdr:rowOff>57980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434903D-8656-9A80-3CC7-A46B69BF6F7F}"/>
            </a:ext>
          </a:extLst>
        </xdr:cNvPr>
        <xdr:cNvSpPr txBox="1"/>
      </xdr:nvSpPr>
      <xdr:spPr>
        <a:xfrm>
          <a:off x="182216" y="977349"/>
          <a:ext cx="8199783" cy="14660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Good Boi Gacha is an isometric survival/gacha game set after a rapture that wipes out most human life on Earth, leaving only a few humans and their pets. The gameplay involves maintaining a shelter full of dogs and venturing out into the world to free more dogs from cages. Players can trade in-game money or buy gems with real money to spend in the gacha system, which allows them to collect more dogs/accessories. </a:t>
          </a:r>
        </a:p>
        <a:p>
          <a:r>
            <a:rPr lang="en-GB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post-apocalyptic setting is not dystopian but rather a "soft apocalypse," with empty landscapes and intact buildings. The game's isometric, cell-shaded art style focuses on making the dogs detailed and varied to encourage collecting. The game aims for a PEGI 12 rating and targets players who enjoy the gacha genre.</a:t>
          </a:r>
          <a:endParaRPr lang="en-GB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6</xdr:row>
      <xdr:rowOff>28574</xdr:rowOff>
    </xdr:from>
    <xdr:to>
      <xdr:col>18</xdr:col>
      <xdr:colOff>142875</xdr:colOff>
      <xdr:row>42</xdr:row>
      <xdr:rowOff>31851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C45BB7-6A50-4589-A760-0AC1D7601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75" y="1438274"/>
          <a:ext cx="10534650" cy="68612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152400</xdr:rowOff>
    </xdr:from>
    <xdr:to>
      <xdr:col>7</xdr:col>
      <xdr:colOff>28575</xdr:colOff>
      <xdr:row>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3279B48-187B-4F6D-9D63-54A2C7CC2CCE}"/>
            </a:ext>
          </a:extLst>
        </xdr:cNvPr>
        <xdr:cNvSpPr txBox="1"/>
      </xdr:nvSpPr>
      <xdr:spPr>
        <a:xfrm>
          <a:off x="647700" y="933450"/>
          <a:ext cx="7534275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Gacha Banners give the player a random item thats in the banner, for a price. Each banner are segmented into tiers. You can either pay with Coins, Gems, or with a Unique Ticket Exclusive to that banner. You can gain Banner Tickets from Dailys and Quests.</a:t>
          </a:r>
        </a:p>
      </xdr:txBody>
    </xdr:sp>
    <xdr:clientData/>
  </xdr:twoCellAnchor>
  <xdr:twoCellAnchor>
    <xdr:from>
      <xdr:col>1</xdr:col>
      <xdr:colOff>38100</xdr:colOff>
      <xdr:row>5</xdr:row>
      <xdr:rowOff>28575</xdr:rowOff>
    </xdr:from>
    <xdr:to>
      <xdr:col>7</xdr:col>
      <xdr:colOff>28575</xdr:colOff>
      <xdr:row>8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CF3F084-A272-437B-8905-65E388BC442D}"/>
            </a:ext>
          </a:extLst>
        </xdr:cNvPr>
        <xdr:cNvSpPr txBox="1"/>
      </xdr:nvSpPr>
      <xdr:spPr>
        <a:xfrm>
          <a:off x="647700" y="1876425"/>
          <a:ext cx="7534275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To offset bad</a:t>
          </a:r>
          <a:r>
            <a:rPr lang="en-US" sz="1100" baseline="0">
              <a:latin typeface="+mn-lt"/>
              <a:ea typeface="+mn-lt"/>
              <a:cs typeface="+mn-lt"/>
            </a:rPr>
            <a:t> luck, for every 10 pulls of a banner (not using tickets), the player can pull from the banner again but for free. Also after every tenth pull, the player will recieve a token. With tokens, players can buy the items they want outright from a special shop.</a:t>
          </a:r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744D1-157E-4110-8C5B-95F00801BFF2}">
  <dimension ref="A1:AI62"/>
  <sheetViews>
    <sheetView tabSelected="1" workbookViewId="0">
      <selection activeCell="I42" sqref="I42"/>
    </sheetView>
  </sheetViews>
  <sheetFormatPr defaultRowHeight="15" x14ac:dyDescent="0.25"/>
  <sheetData>
    <row r="1" spans="1:35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</row>
    <row r="2" spans="1:35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</row>
    <row r="3" spans="1:35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</row>
    <row r="4" spans="1:35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</row>
    <row r="5" spans="1:35" x14ac:dyDescent="0.25">
      <c r="A5" s="98"/>
      <c r="B5" s="98"/>
      <c r="C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</row>
    <row r="6" spans="1:35" x14ac:dyDescent="0.25">
      <c r="A6" s="98"/>
      <c r="B6" s="98"/>
      <c r="C6" s="98"/>
      <c r="D6" s="98"/>
      <c r="F6" s="98"/>
      <c r="G6" s="98"/>
      <c r="H6" s="98"/>
      <c r="I6" s="98"/>
      <c r="K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</row>
    <row r="7" spans="1:35" x14ac:dyDescent="0.2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</row>
    <row r="8" spans="1:35" x14ac:dyDescent="0.2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</row>
    <row r="9" spans="1:35" x14ac:dyDescent="0.25">
      <c r="A9" s="98"/>
      <c r="B9" s="98"/>
      <c r="C9" s="98"/>
      <c r="D9" s="98"/>
      <c r="E9" s="98"/>
      <c r="F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</row>
    <row r="10" spans="1:35" x14ac:dyDescent="0.25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</row>
    <row r="11" spans="1:35" x14ac:dyDescent="0.2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</row>
    <row r="12" spans="1:35" x14ac:dyDescent="0.2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</row>
    <row r="13" spans="1:35" x14ac:dyDescent="0.25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</row>
    <row r="14" spans="1:35" x14ac:dyDescent="0.2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</row>
    <row r="15" spans="1:35" x14ac:dyDescent="0.2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</row>
    <row r="16" spans="1:35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</row>
    <row r="17" spans="1:35" x14ac:dyDescent="0.2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</row>
    <row r="18" spans="1:35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</row>
    <row r="19" spans="1:35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</row>
    <row r="20" spans="1:35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</row>
    <row r="21" spans="1:35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</row>
    <row r="22" spans="1:35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</row>
    <row r="23" spans="1:35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</row>
    <row r="24" spans="1:35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</row>
    <row r="25" spans="1:35" x14ac:dyDescent="0.25">
      <c r="A25" s="98"/>
      <c r="B25" s="98"/>
      <c r="C25" s="98"/>
      <c r="D25" s="98"/>
      <c r="E25" s="98"/>
      <c r="F25" s="98"/>
      <c r="G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</row>
    <row r="26" spans="1:35" x14ac:dyDescent="0.2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</row>
    <row r="27" spans="1:35" x14ac:dyDescent="0.25">
      <c r="A27" s="98"/>
      <c r="B27" s="98"/>
      <c r="C27" s="98"/>
      <c r="D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</row>
    <row r="28" spans="1:35" x14ac:dyDescent="0.25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</row>
    <row r="29" spans="1:35" x14ac:dyDescent="0.25">
      <c r="A29" s="98"/>
      <c r="C29" s="98"/>
      <c r="D29" s="98"/>
      <c r="E29" s="98"/>
      <c r="F29" s="98"/>
      <c r="G29" s="98"/>
      <c r="H29" s="98"/>
      <c r="I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</row>
    <row r="30" spans="1:35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</row>
    <row r="31" spans="1:35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</row>
    <row r="32" spans="1:35" x14ac:dyDescent="0.25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</row>
    <row r="33" spans="1:35" x14ac:dyDescent="0.25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</row>
    <row r="34" spans="1:35" x14ac:dyDescent="0.25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</row>
    <row r="35" spans="1:35" x14ac:dyDescent="0.25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</row>
    <row r="36" spans="1:35" x14ac:dyDescent="0.25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</row>
    <row r="37" spans="1:35" x14ac:dyDescent="0.25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</row>
    <row r="38" spans="1:35" x14ac:dyDescent="0.25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</row>
    <row r="39" spans="1:35" x14ac:dyDescent="0.2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</row>
    <row r="40" spans="1:35" x14ac:dyDescent="0.25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</row>
    <row r="41" spans="1:35" x14ac:dyDescent="0.25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</row>
    <row r="42" spans="1:35" x14ac:dyDescent="0.25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</row>
    <row r="43" spans="1:35" x14ac:dyDescent="0.25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</row>
    <row r="44" spans="1:35" x14ac:dyDescent="0.25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</row>
    <row r="45" spans="1:35" x14ac:dyDescent="0.25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</row>
    <row r="46" spans="1:35" x14ac:dyDescent="0.25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</row>
    <row r="47" spans="1:35" x14ac:dyDescent="0.25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</row>
    <row r="48" spans="1:35" x14ac:dyDescent="0.25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</row>
    <row r="49" spans="1:35" x14ac:dyDescent="0.25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</row>
    <row r="50" spans="1:35" x14ac:dyDescent="0.25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</row>
    <row r="51" spans="1:35" x14ac:dyDescent="0.25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</row>
    <row r="52" spans="1:35" x14ac:dyDescent="0.25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</row>
    <row r="53" spans="1:35" x14ac:dyDescent="0.25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</row>
    <row r="54" spans="1:35" x14ac:dyDescent="0.25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</row>
    <row r="55" spans="1:35" x14ac:dyDescent="0.25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</row>
    <row r="56" spans="1:35" x14ac:dyDescent="0.25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</row>
    <row r="57" spans="1:35" x14ac:dyDescent="0.25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</row>
    <row r="58" spans="1:35" x14ac:dyDescent="0.25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</row>
    <row r="59" spans="1:35" x14ac:dyDescent="0.25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</row>
    <row r="60" spans="1:35" x14ac:dyDescent="0.2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</row>
    <row r="61" spans="1:35" x14ac:dyDescent="0.25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</row>
    <row r="62" spans="1:35" x14ac:dyDescent="0.25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495CC-02E4-48F1-BA48-B4C80685C6FD}">
  <sheetPr>
    <tabColor rgb="FFFF0000"/>
  </sheetPr>
  <dimension ref="A1:AC56"/>
  <sheetViews>
    <sheetView zoomScale="115" zoomScaleNormal="115" workbookViewId="0">
      <selection activeCell="A3" sqref="A3"/>
    </sheetView>
  </sheetViews>
  <sheetFormatPr defaultRowHeight="15" x14ac:dyDescent="0.25"/>
  <cols>
    <col min="1" max="1" width="27" customWidth="1"/>
  </cols>
  <sheetData>
    <row r="1" spans="1:29" ht="21" x14ac:dyDescent="0.35">
      <c r="A1" s="29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</row>
    <row r="2" spans="1:29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</row>
    <row r="3" spans="1:29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</row>
    <row r="4" spans="1:29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</row>
    <row r="5" spans="1:29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</row>
    <row r="6" spans="1:29" x14ac:dyDescent="0.25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</row>
    <row r="7" spans="1:29" ht="15.75" x14ac:dyDescent="0.2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112"/>
      <c r="T7" s="112"/>
      <c r="U7" s="112"/>
      <c r="V7" s="112"/>
      <c r="W7" s="98"/>
      <c r="X7" s="98"/>
      <c r="Y7" s="98"/>
      <c r="Z7" s="98"/>
      <c r="AA7" s="98"/>
      <c r="AB7" s="98"/>
      <c r="AC7" s="98"/>
    </row>
    <row r="8" spans="1:29" ht="15.75" x14ac:dyDescent="0.2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112"/>
      <c r="T8" s="112"/>
      <c r="U8" s="112"/>
      <c r="V8" s="112"/>
      <c r="W8" s="98"/>
      <c r="X8" s="98"/>
      <c r="Y8" s="98"/>
      <c r="Z8" s="98"/>
      <c r="AA8" s="98"/>
      <c r="AB8" s="98"/>
      <c r="AC8" s="98"/>
    </row>
    <row r="9" spans="1:29" ht="15.75" x14ac:dyDescent="0.25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112"/>
      <c r="T9" s="112"/>
      <c r="U9" s="112"/>
      <c r="V9" s="112"/>
      <c r="W9" s="98"/>
      <c r="X9" s="98"/>
      <c r="Y9" s="98"/>
      <c r="Z9" s="98"/>
      <c r="AA9" s="98"/>
      <c r="AB9" s="98"/>
      <c r="AC9" s="98"/>
    </row>
    <row r="10" spans="1:29" x14ac:dyDescent="0.25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</row>
    <row r="11" spans="1:29" x14ac:dyDescent="0.2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</row>
    <row r="12" spans="1:29" x14ac:dyDescent="0.2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</row>
    <row r="13" spans="1:29" x14ac:dyDescent="0.25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</row>
    <row r="14" spans="1:29" x14ac:dyDescent="0.2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</row>
    <row r="15" spans="1:29" x14ac:dyDescent="0.2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</row>
    <row r="16" spans="1:29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</row>
    <row r="17" spans="1:29" x14ac:dyDescent="0.2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</row>
    <row r="18" spans="1:29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</row>
    <row r="19" spans="1:29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</row>
    <row r="20" spans="1:29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</row>
    <row r="21" spans="1:29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</row>
    <row r="22" spans="1:29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</row>
    <row r="23" spans="1:29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</row>
    <row r="24" spans="1:29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</row>
    <row r="25" spans="1:29" x14ac:dyDescent="0.2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</row>
    <row r="26" spans="1:29" x14ac:dyDescent="0.2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</row>
    <row r="27" spans="1:29" x14ac:dyDescent="0.25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</row>
    <row r="28" spans="1:29" x14ac:dyDescent="0.25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</row>
    <row r="29" spans="1:29" x14ac:dyDescent="0.25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</row>
    <row r="30" spans="1:29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</row>
    <row r="31" spans="1:29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</row>
    <row r="32" spans="1:29" x14ac:dyDescent="0.25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</row>
    <row r="33" spans="1:29" x14ac:dyDescent="0.25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</row>
    <row r="34" spans="1:29" x14ac:dyDescent="0.25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</row>
    <row r="35" spans="1:29" x14ac:dyDescent="0.25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</row>
    <row r="36" spans="1:29" x14ac:dyDescent="0.25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</row>
    <row r="37" spans="1:29" x14ac:dyDescent="0.25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</row>
    <row r="38" spans="1:29" x14ac:dyDescent="0.25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</row>
    <row r="39" spans="1:29" x14ac:dyDescent="0.2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</row>
    <row r="40" spans="1:29" x14ac:dyDescent="0.25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</row>
    <row r="41" spans="1:29" x14ac:dyDescent="0.25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</row>
    <row r="42" spans="1:29" x14ac:dyDescent="0.25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</row>
    <row r="43" spans="1:29" x14ac:dyDescent="0.25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</row>
    <row r="44" spans="1:29" x14ac:dyDescent="0.25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</row>
    <row r="45" spans="1:29" x14ac:dyDescent="0.25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</row>
    <row r="46" spans="1:29" x14ac:dyDescent="0.25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</row>
    <row r="47" spans="1:29" x14ac:dyDescent="0.25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</row>
    <row r="48" spans="1:29" x14ac:dyDescent="0.25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</row>
    <row r="49" spans="1:29" x14ac:dyDescent="0.25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</row>
    <row r="50" spans="1:29" x14ac:dyDescent="0.25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</row>
    <row r="51" spans="1:29" x14ac:dyDescent="0.25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</row>
    <row r="52" spans="1:29" x14ac:dyDescent="0.25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</row>
    <row r="53" spans="1:29" x14ac:dyDescent="0.25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</row>
    <row r="54" spans="1:29" x14ac:dyDescent="0.25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</row>
    <row r="55" spans="1:29" x14ac:dyDescent="0.25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</row>
    <row r="56" spans="1:29" x14ac:dyDescent="0.25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</row>
  </sheetData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F3908-389B-4B04-B78A-0AC8A292CECF}">
  <sheetPr>
    <tabColor rgb="FFED7D31"/>
  </sheetPr>
  <dimension ref="A1:AI62"/>
  <sheetViews>
    <sheetView workbookViewId="0">
      <selection activeCell="L31" sqref="A31:L61"/>
    </sheetView>
  </sheetViews>
  <sheetFormatPr defaultRowHeight="15" x14ac:dyDescent="0.25"/>
  <cols>
    <col min="1" max="1" width="16.85546875" customWidth="1"/>
  </cols>
  <sheetData>
    <row r="1" spans="1:35" ht="36" x14ac:dyDescent="0.55000000000000004">
      <c r="A1" s="107" t="s">
        <v>1</v>
      </c>
      <c r="B1" s="10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</row>
    <row r="2" spans="1:35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</row>
    <row r="3" spans="1:35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</row>
    <row r="4" spans="1:35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</row>
    <row r="5" spans="1:35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</row>
    <row r="6" spans="1:35" x14ac:dyDescent="0.25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</row>
    <row r="7" spans="1:35" x14ac:dyDescent="0.2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</row>
    <row r="8" spans="1:35" x14ac:dyDescent="0.2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</row>
    <row r="9" spans="1:35" x14ac:dyDescent="0.25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</row>
    <row r="10" spans="1:35" x14ac:dyDescent="0.25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</row>
    <row r="11" spans="1:35" x14ac:dyDescent="0.2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</row>
    <row r="12" spans="1:35" x14ac:dyDescent="0.2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</row>
    <row r="13" spans="1:35" x14ac:dyDescent="0.25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</row>
    <row r="14" spans="1:35" x14ac:dyDescent="0.2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</row>
    <row r="15" spans="1:35" x14ac:dyDescent="0.2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</row>
    <row r="16" spans="1:35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</row>
    <row r="17" spans="1:35" x14ac:dyDescent="0.2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</row>
    <row r="18" spans="1:35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</row>
    <row r="19" spans="1:35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</row>
    <row r="20" spans="1:35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</row>
    <row r="21" spans="1:35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</row>
    <row r="22" spans="1:35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</row>
    <row r="23" spans="1:35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</row>
    <row r="24" spans="1:35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</row>
    <row r="25" spans="1:35" x14ac:dyDescent="0.2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</row>
    <row r="26" spans="1:35" x14ac:dyDescent="0.2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</row>
    <row r="27" spans="1:35" x14ac:dyDescent="0.25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</row>
    <row r="28" spans="1:35" x14ac:dyDescent="0.25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</row>
    <row r="29" spans="1:35" x14ac:dyDescent="0.25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</row>
    <row r="30" spans="1:35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</row>
    <row r="31" spans="1:35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</row>
    <row r="32" spans="1:35" x14ac:dyDescent="0.25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</row>
    <row r="33" spans="1:35" x14ac:dyDescent="0.25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</row>
    <row r="34" spans="1:35" x14ac:dyDescent="0.25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</row>
    <row r="35" spans="1:35" x14ac:dyDescent="0.25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</row>
    <row r="36" spans="1:35" x14ac:dyDescent="0.25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</row>
    <row r="37" spans="1:35" x14ac:dyDescent="0.25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</row>
    <row r="38" spans="1:35" x14ac:dyDescent="0.25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</row>
    <row r="39" spans="1:35" x14ac:dyDescent="0.2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</row>
    <row r="40" spans="1:35" x14ac:dyDescent="0.25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</row>
    <row r="41" spans="1:35" x14ac:dyDescent="0.25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</row>
    <row r="42" spans="1:35" x14ac:dyDescent="0.25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</row>
    <row r="43" spans="1:35" x14ac:dyDescent="0.25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</row>
    <row r="44" spans="1:35" x14ac:dyDescent="0.25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</row>
    <row r="45" spans="1:35" x14ac:dyDescent="0.25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</row>
    <row r="46" spans="1:35" x14ac:dyDescent="0.25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</row>
    <row r="47" spans="1:35" x14ac:dyDescent="0.25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</row>
    <row r="48" spans="1:35" x14ac:dyDescent="0.25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</row>
    <row r="49" spans="1:35" x14ac:dyDescent="0.25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</row>
    <row r="50" spans="1:35" x14ac:dyDescent="0.25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</row>
    <row r="51" spans="1:35" x14ac:dyDescent="0.25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</row>
    <row r="52" spans="1:35" x14ac:dyDescent="0.25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</row>
    <row r="53" spans="1:35" x14ac:dyDescent="0.25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</row>
    <row r="54" spans="1:35" x14ac:dyDescent="0.25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</row>
    <row r="55" spans="1:35" x14ac:dyDescent="0.25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</row>
    <row r="56" spans="1:35" x14ac:dyDescent="0.25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</row>
    <row r="57" spans="1:35" x14ac:dyDescent="0.25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</row>
    <row r="58" spans="1:35" x14ac:dyDescent="0.25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</row>
    <row r="59" spans="1:35" x14ac:dyDescent="0.25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</row>
    <row r="60" spans="1:35" x14ac:dyDescent="0.2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</row>
    <row r="61" spans="1:35" x14ac:dyDescent="0.25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</row>
    <row r="62" spans="1:35" x14ac:dyDescent="0.25">
      <c r="AH62" s="98"/>
      <c r="AI62" s="98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883F9-97D0-4404-B735-726FA02A3AB3}">
  <sheetPr>
    <tabColor rgb="FFFFFF00"/>
  </sheetPr>
  <dimension ref="A1:AG106"/>
  <sheetViews>
    <sheetView zoomScaleNormal="100" workbookViewId="0">
      <selection activeCell="A94" sqref="A94:AG106"/>
    </sheetView>
  </sheetViews>
  <sheetFormatPr defaultRowHeight="15" x14ac:dyDescent="0.25"/>
  <cols>
    <col min="1" max="1" width="36.85546875" customWidth="1"/>
    <col min="2" max="2" width="14.7109375" customWidth="1"/>
    <col min="3" max="3" width="22.7109375" customWidth="1"/>
    <col min="4" max="4" width="19.42578125" customWidth="1"/>
    <col min="5" max="5" width="16.42578125" customWidth="1"/>
    <col min="6" max="6" width="21.140625" customWidth="1"/>
    <col min="7" max="7" width="21.5703125" customWidth="1"/>
    <col min="8" max="8" width="4.7109375" customWidth="1"/>
    <col min="9" max="9" width="17" customWidth="1"/>
    <col min="10" max="10" width="13.7109375" customWidth="1"/>
    <col min="11" max="11" width="28.7109375" customWidth="1"/>
    <col min="12" max="12" width="21.7109375" customWidth="1"/>
  </cols>
  <sheetData>
    <row r="1" spans="1:33" ht="19.5" customHeight="1" x14ac:dyDescent="0.35">
      <c r="A1" s="30" t="s">
        <v>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</row>
    <row r="2" spans="1:33" ht="30" customHeight="1" x14ac:dyDescent="0.5">
      <c r="A2" s="97" t="s">
        <v>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</row>
    <row r="3" spans="1:33" x14ac:dyDescent="0.25">
      <c r="A3" s="1" t="s">
        <v>4</v>
      </c>
      <c r="B3" s="2"/>
      <c r="C3" s="1" t="s">
        <v>5</v>
      </c>
      <c r="D3" s="2"/>
      <c r="E3" s="1" t="s">
        <v>6</v>
      </c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</row>
    <row r="4" spans="1:33" x14ac:dyDescent="0.25">
      <c r="A4" s="3" t="s">
        <v>7</v>
      </c>
      <c r="B4" s="2">
        <v>0.2</v>
      </c>
      <c r="C4" s="56" t="s">
        <v>8</v>
      </c>
      <c r="D4" s="5">
        <v>1000</v>
      </c>
      <c r="E4" s="68" t="s">
        <v>9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</row>
    <row r="5" spans="1:33" x14ac:dyDescent="0.25">
      <c r="A5" s="4" t="s">
        <v>10</v>
      </c>
      <c r="B5" s="6">
        <v>1</v>
      </c>
      <c r="C5" s="66" t="s">
        <v>11</v>
      </c>
      <c r="D5" s="7">
        <v>2</v>
      </c>
      <c r="E5" s="67" t="s">
        <v>12</v>
      </c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</row>
    <row r="6" spans="1:33" x14ac:dyDescent="0.25">
      <c r="A6" s="98"/>
      <c r="B6" s="98"/>
      <c r="C6" s="7"/>
      <c r="D6" s="8"/>
      <c r="E6" s="57" t="s">
        <v>13</v>
      </c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</row>
    <row r="7" spans="1:33" x14ac:dyDescent="0.2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</row>
    <row r="8" spans="1:33" ht="15.75" thickBot="1" x14ac:dyDescent="0.3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</row>
    <row r="9" spans="1:33" ht="21.75" thickBot="1" x14ac:dyDescent="0.4">
      <c r="A9" s="103" t="s">
        <v>14</v>
      </c>
      <c r="B9" s="71" t="s">
        <v>15</v>
      </c>
      <c r="C9" s="72" t="s">
        <v>10</v>
      </c>
      <c r="D9" s="83" t="s">
        <v>16</v>
      </c>
      <c r="E9" s="86" t="s">
        <v>17</v>
      </c>
      <c r="F9" s="93" t="s">
        <v>18</v>
      </c>
      <c r="G9" s="96" t="s">
        <v>19</v>
      </c>
      <c r="H9" s="98"/>
      <c r="I9" s="75" t="s">
        <v>12</v>
      </c>
      <c r="J9" s="77" t="s">
        <v>13</v>
      </c>
      <c r="K9" s="76" t="s">
        <v>20</v>
      </c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</row>
    <row r="10" spans="1:33" x14ac:dyDescent="0.25">
      <c r="A10" s="21" t="s">
        <v>21</v>
      </c>
      <c r="B10" s="21" t="s">
        <v>22</v>
      </c>
      <c r="C10" s="21">
        <v>2</v>
      </c>
      <c r="D10" s="21">
        <v>5</v>
      </c>
      <c r="E10" s="21">
        <v>3</v>
      </c>
      <c r="F10" s="21">
        <v>1</v>
      </c>
      <c r="G10" s="21">
        <v>1</v>
      </c>
      <c r="H10" s="98"/>
      <c r="I10" s="21">
        <v>1000</v>
      </c>
      <c r="J10" s="21">
        <v>4</v>
      </c>
      <c r="K10" s="21">
        <v>1</v>
      </c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</row>
    <row r="11" spans="1:33" x14ac:dyDescent="0.25">
      <c r="A11" s="2" t="s">
        <v>23</v>
      </c>
      <c r="B11" s="2" t="s">
        <v>22</v>
      </c>
      <c r="C11" s="2">
        <v>2</v>
      </c>
      <c r="D11" s="2">
        <v>3</v>
      </c>
      <c r="E11" s="2">
        <v>2</v>
      </c>
      <c r="F11" s="2">
        <v>2</v>
      </c>
      <c r="G11" s="2">
        <v>3</v>
      </c>
      <c r="H11" s="98"/>
      <c r="I11" s="2">
        <v>1000</v>
      </c>
      <c r="J11" s="2">
        <v>4</v>
      </c>
      <c r="K11" s="2">
        <v>1</v>
      </c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</row>
    <row r="12" spans="1:33" x14ac:dyDescent="0.25">
      <c r="A12" s="2" t="s">
        <v>24</v>
      </c>
      <c r="B12" s="2" t="s">
        <v>22</v>
      </c>
      <c r="C12" s="2">
        <v>2</v>
      </c>
      <c r="D12" s="2">
        <v>1</v>
      </c>
      <c r="E12" s="2">
        <v>1</v>
      </c>
      <c r="F12" s="2">
        <v>3</v>
      </c>
      <c r="G12" s="2">
        <v>5</v>
      </c>
      <c r="H12" s="98"/>
      <c r="I12" s="2">
        <v>1000</v>
      </c>
      <c r="J12" s="2">
        <v>4</v>
      </c>
      <c r="K12" s="2">
        <v>1</v>
      </c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</row>
    <row r="13" spans="1:33" x14ac:dyDescent="0.25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</row>
    <row r="14" spans="1:33" ht="15.75" thickBot="1" x14ac:dyDescent="0.3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</row>
    <row r="15" spans="1:33" ht="21.75" thickBot="1" x14ac:dyDescent="0.4">
      <c r="A15" s="104" t="s">
        <v>25</v>
      </c>
      <c r="B15" s="69" t="s">
        <v>15</v>
      </c>
      <c r="C15" s="73" t="s">
        <v>10</v>
      </c>
      <c r="D15" s="83" t="s">
        <v>26</v>
      </c>
      <c r="E15" s="86" t="s">
        <v>27</v>
      </c>
      <c r="F15" s="93" t="s">
        <v>28</v>
      </c>
      <c r="G15" s="96" t="s">
        <v>29</v>
      </c>
      <c r="H15" s="98"/>
      <c r="I15" s="75" t="s">
        <v>12</v>
      </c>
      <c r="J15" s="77" t="s">
        <v>13</v>
      </c>
      <c r="K15" s="76" t="s">
        <v>30</v>
      </c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</row>
    <row r="16" spans="1:33" x14ac:dyDescent="0.25">
      <c r="A16" s="2" t="s">
        <v>31</v>
      </c>
      <c r="B16" s="2" t="s">
        <v>22</v>
      </c>
      <c r="C16" s="2">
        <v>1</v>
      </c>
      <c r="D16" s="21">
        <v>5</v>
      </c>
      <c r="E16" s="21">
        <v>3</v>
      </c>
      <c r="F16" s="21">
        <v>2</v>
      </c>
      <c r="G16" s="21">
        <v>1</v>
      </c>
      <c r="H16" s="98"/>
      <c r="I16" s="21">
        <v>500</v>
      </c>
      <c r="J16" s="21">
        <v>2</v>
      </c>
      <c r="K16" s="21">
        <v>0.5</v>
      </c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</row>
    <row r="17" spans="1:33" x14ac:dyDescent="0.25">
      <c r="A17" s="2" t="s">
        <v>32</v>
      </c>
      <c r="B17" s="2" t="s">
        <v>22</v>
      </c>
      <c r="C17" s="2">
        <v>1</v>
      </c>
      <c r="D17" s="2">
        <v>3</v>
      </c>
      <c r="E17" s="2">
        <v>2</v>
      </c>
      <c r="F17" s="2">
        <v>1</v>
      </c>
      <c r="G17" s="2">
        <v>5</v>
      </c>
      <c r="H17" s="98"/>
      <c r="I17" s="2">
        <v>500</v>
      </c>
      <c r="J17" s="2">
        <v>2</v>
      </c>
      <c r="K17" s="2">
        <v>0.5</v>
      </c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</row>
    <row r="18" spans="1:33" x14ac:dyDescent="0.25">
      <c r="A18" s="2" t="s">
        <v>33</v>
      </c>
      <c r="B18" s="2" t="s">
        <v>22</v>
      </c>
      <c r="C18" s="2">
        <v>1</v>
      </c>
      <c r="D18" s="2">
        <v>2</v>
      </c>
      <c r="E18" s="2">
        <v>1</v>
      </c>
      <c r="F18" s="2">
        <v>5</v>
      </c>
      <c r="G18" s="2">
        <v>3</v>
      </c>
      <c r="H18" s="98"/>
      <c r="I18" s="2">
        <v>500</v>
      </c>
      <c r="J18" s="2">
        <v>2</v>
      </c>
      <c r="K18" s="2">
        <v>0.5</v>
      </c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</row>
    <row r="19" spans="1:33" x14ac:dyDescent="0.25">
      <c r="A19" s="2" t="s">
        <v>34</v>
      </c>
      <c r="B19" s="2" t="s">
        <v>22</v>
      </c>
      <c r="C19" s="2">
        <v>1</v>
      </c>
      <c r="D19" s="2">
        <v>1</v>
      </c>
      <c r="E19" s="2">
        <v>5</v>
      </c>
      <c r="F19" s="2">
        <v>3</v>
      </c>
      <c r="G19" s="2">
        <v>2</v>
      </c>
      <c r="H19" s="98"/>
      <c r="I19" s="2">
        <v>500</v>
      </c>
      <c r="J19" s="2">
        <v>2</v>
      </c>
      <c r="K19" s="2">
        <v>0.5</v>
      </c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</row>
    <row r="20" spans="1:33" ht="15.75" thickBot="1" x14ac:dyDescent="0.3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</row>
    <row r="21" spans="1:33" ht="21.75" thickBot="1" x14ac:dyDescent="0.4">
      <c r="A21" s="105" t="s">
        <v>35</v>
      </c>
      <c r="B21" s="71" t="s">
        <v>36</v>
      </c>
      <c r="C21" s="72" t="s">
        <v>10</v>
      </c>
      <c r="D21" s="51" t="s">
        <v>37</v>
      </c>
      <c r="E21" s="51"/>
      <c r="F21" s="51"/>
      <c r="G21" s="74"/>
      <c r="H21" s="98"/>
      <c r="I21" s="75" t="s">
        <v>12</v>
      </c>
      <c r="J21" s="77" t="s">
        <v>13</v>
      </c>
      <c r="K21" s="76" t="s">
        <v>20</v>
      </c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</row>
    <row r="22" spans="1:33" x14ac:dyDescent="0.25">
      <c r="A22" s="21" t="s">
        <v>38</v>
      </c>
      <c r="B22" s="16" t="s">
        <v>22</v>
      </c>
      <c r="C22" s="16">
        <v>1.5</v>
      </c>
      <c r="D22" s="21" t="s">
        <v>39</v>
      </c>
      <c r="E22" s="21"/>
      <c r="F22" s="21"/>
      <c r="G22" s="21"/>
      <c r="H22" s="98"/>
      <c r="I22" s="21">
        <v>1500</v>
      </c>
      <c r="J22" s="21">
        <v>3</v>
      </c>
      <c r="K22" s="21">
        <v>1.5</v>
      </c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</row>
    <row r="23" spans="1:33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</row>
    <row r="24" spans="1:33" ht="15.75" thickBot="1" x14ac:dyDescent="0.3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</row>
    <row r="25" spans="1:33" ht="21.75" thickBot="1" x14ac:dyDescent="0.4">
      <c r="A25" s="105" t="s">
        <v>40</v>
      </c>
      <c r="B25" s="78" t="s">
        <v>15</v>
      </c>
      <c r="C25" s="79" t="s">
        <v>10</v>
      </c>
      <c r="D25" s="83" t="s">
        <v>16</v>
      </c>
      <c r="E25" s="87" t="s">
        <v>17</v>
      </c>
      <c r="F25" s="92" t="s">
        <v>18</v>
      </c>
      <c r="G25" s="95" t="s">
        <v>19</v>
      </c>
      <c r="H25" s="98"/>
      <c r="I25" s="60" t="s">
        <v>12</v>
      </c>
      <c r="J25" s="59" t="s">
        <v>13</v>
      </c>
      <c r="K25" s="62" t="s">
        <v>20</v>
      </c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</row>
    <row r="26" spans="1:33" x14ac:dyDescent="0.25">
      <c r="A26" s="21" t="s">
        <v>41</v>
      </c>
      <c r="B26" s="21" t="s">
        <v>42</v>
      </c>
      <c r="C26" s="21">
        <v>5</v>
      </c>
      <c r="D26" s="21">
        <f>C26*D10</f>
        <v>25</v>
      </c>
      <c r="E26" s="21">
        <f>C26*E10</f>
        <v>15</v>
      </c>
      <c r="F26" s="21">
        <f>C26*F10</f>
        <v>5</v>
      </c>
      <c r="G26" s="21">
        <f>C26*G10</f>
        <v>5</v>
      </c>
      <c r="H26" s="98"/>
      <c r="I26" s="2">
        <f>D4*C26</f>
        <v>5000</v>
      </c>
      <c r="J26" s="2">
        <f>D5*C26</f>
        <v>10</v>
      </c>
      <c r="K26" s="2">
        <f>B4*C26</f>
        <v>1</v>
      </c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</row>
    <row r="27" spans="1:33" x14ac:dyDescent="0.25">
      <c r="A27" s="2" t="s">
        <v>43</v>
      </c>
      <c r="B27" s="2" t="s">
        <v>44</v>
      </c>
      <c r="C27" s="2">
        <v>10</v>
      </c>
      <c r="D27" s="2">
        <f>C27*D10</f>
        <v>50</v>
      </c>
      <c r="E27" s="2">
        <f>C27*E10</f>
        <v>30</v>
      </c>
      <c r="F27" s="2">
        <f>C27*F10</f>
        <v>10</v>
      </c>
      <c r="G27" s="2">
        <f>C27*G10</f>
        <v>10</v>
      </c>
      <c r="H27" s="98"/>
      <c r="I27" s="21">
        <f>D4*C27</f>
        <v>10000</v>
      </c>
      <c r="J27" s="21">
        <f>D5*C27</f>
        <v>20</v>
      </c>
      <c r="K27" s="21">
        <f>B4*C27</f>
        <v>2</v>
      </c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</row>
    <row r="28" spans="1:33" x14ac:dyDescent="0.25">
      <c r="A28" s="2" t="s">
        <v>45</v>
      </c>
      <c r="B28" s="2" t="s">
        <v>46</v>
      </c>
      <c r="C28" s="2">
        <v>20</v>
      </c>
      <c r="D28" s="2">
        <f>C28*D10</f>
        <v>100</v>
      </c>
      <c r="E28" s="2">
        <f>C28*E10</f>
        <v>60</v>
      </c>
      <c r="F28" s="2">
        <f>C28*F10</f>
        <v>20</v>
      </c>
      <c r="G28" s="2">
        <f>C28*G10</f>
        <v>20</v>
      </c>
      <c r="H28" s="98"/>
      <c r="I28" s="2">
        <f>D4*C28</f>
        <v>20000</v>
      </c>
      <c r="J28" s="2">
        <f>D5*C28</f>
        <v>40</v>
      </c>
      <c r="K28" s="2">
        <f>B4*C28</f>
        <v>4</v>
      </c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</row>
    <row r="29" spans="1:33" x14ac:dyDescent="0.25">
      <c r="A29" s="2" t="s">
        <v>47</v>
      </c>
      <c r="B29" s="2" t="s">
        <v>48</v>
      </c>
      <c r="C29" s="2">
        <v>40</v>
      </c>
      <c r="D29" s="2">
        <f>C29*D10</f>
        <v>200</v>
      </c>
      <c r="E29" s="2">
        <f>C29*E10</f>
        <v>120</v>
      </c>
      <c r="F29" s="2">
        <f>C29*F10</f>
        <v>40</v>
      </c>
      <c r="G29" s="2">
        <f>C29*G10</f>
        <v>40</v>
      </c>
      <c r="H29" s="98"/>
      <c r="I29" s="2">
        <f>D4*C29</f>
        <v>40000</v>
      </c>
      <c r="J29" s="2">
        <f>D5*C29</f>
        <v>80</v>
      </c>
      <c r="K29" s="2">
        <f>B4*C29</f>
        <v>8</v>
      </c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</row>
    <row r="30" spans="1:33" x14ac:dyDescent="0.25">
      <c r="A30" s="2" t="s">
        <v>49</v>
      </c>
      <c r="B30" s="2" t="s">
        <v>50</v>
      </c>
      <c r="C30" s="2">
        <v>80</v>
      </c>
      <c r="D30" s="2">
        <f>C30*D10</f>
        <v>400</v>
      </c>
      <c r="E30" s="2">
        <f>C30*E10</f>
        <v>240</v>
      </c>
      <c r="F30" s="2">
        <f>C30*F10</f>
        <v>80</v>
      </c>
      <c r="G30" s="2">
        <f>C30*G10</f>
        <v>80</v>
      </c>
      <c r="H30" s="98"/>
      <c r="I30" s="2">
        <f>D4*C30</f>
        <v>80000</v>
      </c>
      <c r="J30" s="2">
        <f>D5*C30</f>
        <v>160</v>
      </c>
      <c r="K30" s="2">
        <f>B4*C30</f>
        <v>16</v>
      </c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</row>
    <row r="31" spans="1:33" ht="15.75" thickBot="1" x14ac:dyDescent="0.3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</row>
    <row r="32" spans="1:33" ht="21.75" thickBot="1" x14ac:dyDescent="0.4">
      <c r="A32" s="105" t="s">
        <v>51</v>
      </c>
      <c r="B32" s="78" t="s">
        <v>15</v>
      </c>
      <c r="C32" s="79" t="s">
        <v>10</v>
      </c>
      <c r="D32" s="83" t="s">
        <v>16</v>
      </c>
      <c r="E32" s="87" t="s">
        <v>17</v>
      </c>
      <c r="F32" s="92" t="s">
        <v>18</v>
      </c>
      <c r="G32" s="95" t="s">
        <v>19</v>
      </c>
      <c r="H32" s="98"/>
      <c r="I32" s="60" t="s">
        <v>12</v>
      </c>
      <c r="J32" s="59" t="s">
        <v>13</v>
      </c>
      <c r="K32" s="62" t="s">
        <v>20</v>
      </c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</row>
    <row r="33" spans="1:33" x14ac:dyDescent="0.25">
      <c r="A33" s="21" t="s">
        <v>52</v>
      </c>
      <c r="B33" s="21" t="s">
        <v>42</v>
      </c>
      <c r="C33" s="21">
        <v>5</v>
      </c>
      <c r="D33" s="21">
        <f>C33*D11</f>
        <v>15</v>
      </c>
      <c r="E33" s="21">
        <f>C33*E11</f>
        <v>10</v>
      </c>
      <c r="F33" s="21">
        <f>C33*F11</f>
        <v>10</v>
      </c>
      <c r="G33" s="21">
        <f>C33*G11</f>
        <v>15</v>
      </c>
      <c r="H33" s="98"/>
      <c r="I33" s="2">
        <f>D4*C33</f>
        <v>5000</v>
      </c>
      <c r="J33" s="2">
        <f>D5*C33</f>
        <v>10</v>
      </c>
      <c r="K33" s="2">
        <f>B4*C33</f>
        <v>1</v>
      </c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</row>
    <row r="34" spans="1:33" x14ac:dyDescent="0.25">
      <c r="A34" s="2" t="s">
        <v>53</v>
      </c>
      <c r="B34" s="2" t="s">
        <v>44</v>
      </c>
      <c r="C34" s="2">
        <v>10</v>
      </c>
      <c r="D34" s="2">
        <f>C34*D11</f>
        <v>30</v>
      </c>
      <c r="E34" s="2">
        <f>C34*E11</f>
        <v>20</v>
      </c>
      <c r="F34" s="2">
        <f>C34*F11</f>
        <v>20</v>
      </c>
      <c r="G34" s="2">
        <f>C34*G11</f>
        <v>30</v>
      </c>
      <c r="H34" s="98"/>
      <c r="I34" s="2">
        <f>D4*C34</f>
        <v>10000</v>
      </c>
      <c r="J34" s="2">
        <f>D5*C34</f>
        <v>20</v>
      </c>
      <c r="K34" s="2">
        <f>B4*C34</f>
        <v>2</v>
      </c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</row>
    <row r="35" spans="1:33" x14ac:dyDescent="0.25">
      <c r="A35" s="2" t="s">
        <v>54</v>
      </c>
      <c r="B35" s="2" t="s">
        <v>46</v>
      </c>
      <c r="C35" s="2">
        <v>20</v>
      </c>
      <c r="D35" s="2">
        <f>C35*D11</f>
        <v>60</v>
      </c>
      <c r="E35" s="2">
        <f>C35*E11</f>
        <v>40</v>
      </c>
      <c r="F35" s="2">
        <f>C35*F11</f>
        <v>40</v>
      </c>
      <c r="G35" s="2">
        <f>C35*G11</f>
        <v>60</v>
      </c>
      <c r="H35" s="98"/>
      <c r="I35" s="2">
        <f>D4*C35</f>
        <v>20000</v>
      </c>
      <c r="J35" s="2">
        <f>D5*C35</f>
        <v>40</v>
      </c>
      <c r="K35" s="2">
        <f>B4*C35</f>
        <v>4</v>
      </c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</row>
    <row r="36" spans="1:33" x14ac:dyDescent="0.25">
      <c r="A36" s="2" t="s">
        <v>55</v>
      </c>
      <c r="B36" s="2" t="s">
        <v>48</v>
      </c>
      <c r="C36" s="2">
        <v>40</v>
      </c>
      <c r="D36" s="2">
        <f>C36*D11</f>
        <v>120</v>
      </c>
      <c r="E36" s="2">
        <f>C36*E11</f>
        <v>80</v>
      </c>
      <c r="F36" s="2">
        <f>C36*F11</f>
        <v>80</v>
      </c>
      <c r="G36" s="2">
        <f>C36*G11</f>
        <v>120</v>
      </c>
      <c r="H36" s="98"/>
      <c r="I36" s="2">
        <f>D4*C36</f>
        <v>40000</v>
      </c>
      <c r="J36" s="2">
        <f>D5*C36</f>
        <v>80</v>
      </c>
      <c r="K36" s="2">
        <f>B4*C36</f>
        <v>8</v>
      </c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</row>
    <row r="37" spans="1:33" x14ac:dyDescent="0.25">
      <c r="A37" s="2" t="s">
        <v>56</v>
      </c>
      <c r="B37" s="2" t="s">
        <v>50</v>
      </c>
      <c r="C37" s="2">
        <v>80</v>
      </c>
      <c r="D37" s="2">
        <f>C37*D11</f>
        <v>240</v>
      </c>
      <c r="E37" s="2">
        <f>C37*E11</f>
        <v>160</v>
      </c>
      <c r="F37" s="2">
        <f>C37*F11</f>
        <v>160</v>
      </c>
      <c r="G37" s="2">
        <f>C37*G11</f>
        <v>240</v>
      </c>
      <c r="H37" s="98"/>
      <c r="I37" s="2">
        <f>D4*C37</f>
        <v>80000</v>
      </c>
      <c r="J37" s="2">
        <f>D5*C37</f>
        <v>160</v>
      </c>
      <c r="K37" s="2">
        <f>B4*C37</f>
        <v>16</v>
      </c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</row>
    <row r="38" spans="1:33" x14ac:dyDescent="0.25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</row>
    <row r="39" spans="1:33" ht="15.75" thickBot="1" x14ac:dyDescent="0.3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</row>
    <row r="40" spans="1:33" ht="21.75" thickBot="1" x14ac:dyDescent="0.4">
      <c r="A40" s="105" t="s">
        <v>57</v>
      </c>
      <c r="B40" s="78" t="s">
        <v>15</v>
      </c>
      <c r="C40" s="79" t="s">
        <v>10</v>
      </c>
      <c r="D40" s="84" t="s">
        <v>16</v>
      </c>
      <c r="E40" s="86" t="s">
        <v>17</v>
      </c>
      <c r="F40" s="92" t="s">
        <v>18</v>
      </c>
      <c r="G40" s="95" t="s">
        <v>19</v>
      </c>
      <c r="H40" s="98"/>
      <c r="I40" s="60" t="s">
        <v>12</v>
      </c>
      <c r="J40" s="59" t="s">
        <v>13</v>
      </c>
      <c r="K40" s="62" t="s">
        <v>20</v>
      </c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</row>
    <row r="41" spans="1:33" x14ac:dyDescent="0.25">
      <c r="A41" s="21" t="s">
        <v>58</v>
      </c>
      <c r="B41" s="21" t="s">
        <v>42</v>
      </c>
      <c r="C41" s="21">
        <v>5</v>
      </c>
      <c r="D41" s="21">
        <f>C41*D12</f>
        <v>5</v>
      </c>
      <c r="E41" s="21">
        <f>C41*E12</f>
        <v>5</v>
      </c>
      <c r="F41" s="21">
        <f>C41*F12</f>
        <v>15</v>
      </c>
      <c r="G41" s="21">
        <f>C41*G12</f>
        <v>25</v>
      </c>
      <c r="H41" s="98"/>
      <c r="I41" s="2">
        <f>D4*C41</f>
        <v>5000</v>
      </c>
      <c r="J41" s="2">
        <f>D5*C41</f>
        <v>10</v>
      </c>
      <c r="K41" s="2">
        <f>B4*C41</f>
        <v>1</v>
      </c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</row>
    <row r="42" spans="1:33" x14ac:dyDescent="0.25">
      <c r="A42" s="2" t="s">
        <v>59</v>
      </c>
      <c r="B42" s="2" t="s">
        <v>44</v>
      </c>
      <c r="C42" s="2">
        <v>10</v>
      </c>
      <c r="D42" s="2">
        <f>C42*D12</f>
        <v>10</v>
      </c>
      <c r="E42" s="2">
        <f>C42*E12</f>
        <v>10</v>
      </c>
      <c r="F42" s="2">
        <f>C42*F12</f>
        <v>30</v>
      </c>
      <c r="G42" s="2">
        <f>C42*G12</f>
        <v>50</v>
      </c>
      <c r="H42" s="98"/>
      <c r="I42" s="2">
        <f>D4*C42</f>
        <v>10000</v>
      </c>
      <c r="J42" s="2">
        <f>D5*C42</f>
        <v>20</v>
      </c>
      <c r="K42" s="2">
        <f>B4*C42</f>
        <v>2</v>
      </c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</row>
    <row r="43" spans="1:33" x14ac:dyDescent="0.25">
      <c r="A43" s="2" t="s">
        <v>60</v>
      </c>
      <c r="B43" s="2" t="s">
        <v>46</v>
      </c>
      <c r="C43" s="2">
        <v>20</v>
      </c>
      <c r="D43" s="2">
        <f>C43*D12</f>
        <v>20</v>
      </c>
      <c r="E43" s="2">
        <f>C43*E12</f>
        <v>20</v>
      </c>
      <c r="F43" s="2">
        <f>C43*F12</f>
        <v>60</v>
      </c>
      <c r="G43" s="2">
        <f>C43*G12</f>
        <v>100</v>
      </c>
      <c r="H43" s="98"/>
      <c r="I43" s="2">
        <f>D4*C43</f>
        <v>20000</v>
      </c>
      <c r="J43" s="2">
        <f>D5*C43</f>
        <v>40</v>
      </c>
      <c r="K43" s="2">
        <f>B4*C43</f>
        <v>4</v>
      </c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</row>
    <row r="44" spans="1:33" x14ac:dyDescent="0.25">
      <c r="A44" s="2" t="s">
        <v>61</v>
      </c>
      <c r="B44" s="2" t="s">
        <v>48</v>
      </c>
      <c r="C44" s="2">
        <v>40</v>
      </c>
      <c r="D44" s="2">
        <f>C44*D12</f>
        <v>40</v>
      </c>
      <c r="E44" s="2">
        <f>C44*E12</f>
        <v>40</v>
      </c>
      <c r="F44" s="2">
        <f>C44*F12</f>
        <v>120</v>
      </c>
      <c r="G44" s="2">
        <f>C44*G12</f>
        <v>200</v>
      </c>
      <c r="H44" s="98"/>
      <c r="I44" s="2">
        <f>D4*C44</f>
        <v>40000</v>
      </c>
      <c r="J44" s="2">
        <f>D5*C44</f>
        <v>80</v>
      </c>
      <c r="K44" s="2">
        <f>B4*C44</f>
        <v>8</v>
      </c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</row>
    <row r="45" spans="1:33" x14ac:dyDescent="0.25">
      <c r="A45" s="2" t="s">
        <v>62</v>
      </c>
      <c r="B45" s="2" t="s">
        <v>50</v>
      </c>
      <c r="C45" s="2">
        <v>80</v>
      </c>
      <c r="D45" s="2">
        <f>C45*D12</f>
        <v>80</v>
      </c>
      <c r="E45" s="2">
        <f>C45*E12</f>
        <v>80</v>
      </c>
      <c r="F45" s="2">
        <f>C45*F12</f>
        <v>240</v>
      </c>
      <c r="G45" s="2">
        <f>C45*G12</f>
        <v>400</v>
      </c>
      <c r="H45" s="98"/>
      <c r="I45" s="2">
        <f>D4*C45</f>
        <v>80000</v>
      </c>
      <c r="J45" s="2">
        <f>D5*C45</f>
        <v>160</v>
      </c>
      <c r="K45" s="2">
        <f>B4*C45</f>
        <v>16</v>
      </c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</row>
    <row r="46" spans="1:33" x14ac:dyDescent="0.25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</row>
    <row r="47" spans="1:33" x14ac:dyDescent="0.25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</row>
    <row r="48" spans="1:33" x14ac:dyDescent="0.25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</row>
    <row r="49" spans="1:33" ht="15.75" thickBot="1" x14ac:dyDescent="0.3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</row>
    <row r="50" spans="1:33" ht="21.75" thickBot="1" x14ac:dyDescent="0.4">
      <c r="A50" s="105" t="s">
        <v>63</v>
      </c>
      <c r="B50" s="78" t="s">
        <v>15</v>
      </c>
      <c r="C50" s="79" t="s">
        <v>10</v>
      </c>
      <c r="D50" s="84" t="s">
        <v>26</v>
      </c>
      <c r="E50" s="88" t="s">
        <v>27</v>
      </c>
      <c r="F50" s="91" t="s">
        <v>28</v>
      </c>
      <c r="G50" s="95" t="s">
        <v>29</v>
      </c>
      <c r="H50" s="98"/>
      <c r="I50" s="60" t="s">
        <v>12</v>
      </c>
      <c r="J50" s="59" t="s">
        <v>13</v>
      </c>
      <c r="K50" s="62" t="s">
        <v>64</v>
      </c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</row>
    <row r="51" spans="1:33" x14ac:dyDescent="0.25">
      <c r="A51" s="21" t="s">
        <v>65</v>
      </c>
      <c r="B51" s="21" t="s">
        <v>42</v>
      </c>
      <c r="C51" s="21">
        <v>2</v>
      </c>
      <c r="D51" s="21">
        <f>D16 *C51</f>
        <v>10</v>
      </c>
      <c r="E51" s="21">
        <f xml:space="preserve"> E16 * C51</f>
        <v>6</v>
      </c>
      <c r="F51" s="21">
        <f xml:space="preserve"> F16 *C51</f>
        <v>4</v>
      </c>
      <c r="G51" s="21">
        <f xml:space="preserve"> G16 *C51</f>
        <v>2</v>
      </c>
      <c r="H51" s="98"/>
      <c r="I51" s="2">
        <f>D4*C51</f>
        <v>2000</v>
      </c>
      <c r="J51" s="2">
        <f>D5*C51</f>
        <v>4</v>
      </c>
      <c r="K51" s="2">
        <f>B4 * C51</f>
        <v>0.4</v>
      </c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</row>
    <row r="52" spans="1:33" x14ac:dyDescent="0.25">
      <c r="A52" s="2" t="s">
        <v>66</v>
      </c>
      <c r="B52" s="2" t="s">
        <v>44</v>
      </c>
      <c r="C52" s="2">
        <v>8</v>
      </c>
      <c r="D52" s="2">
        <f>D16 *C52</f>
        <v>40</v>
      </c>
      <c r="E52" s="2">
        <f xml:space="preserve"> E16 *C52</f>
        <v>24</v>
      </c>
      <c r="F52" s="2">
        <f xml:space="preserve"> F16 * C52</f>
        <v>16</v>
      </c>
      <c r="G52" s="2">
        <f xml:space="preserve"> G16 *C52</f>
        <v>8</v>
      </c>
      <c r="H52" s="98"/>
      <c r="I52" s="2">
        <f>D4*C52</f>
        <v>8000</v>
      </c>
      <c r="J52" s="2">
        <f>C52*D5</f>
        <v>16</v>
      </c>
      <c r="K52" s="2">
        <f>B4 * C52</f>
        <v>1.6</v>
      </c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</row>
    <row r="53" spans="1:33" x14ac:dyDescent="0.25">
      <c r="A53" s="2" t="s">
        <v>67</v>
      </c>
      <c r="B53" s="2" t="s">
        <v>46</v>
      </c>
      <c r="C53" s="2">
        <v>16</v>
      </c>
      <c r="D53" s="2">
        <f>D16 *C53</f>
        <v>80</v>
      </c>
      <c r="E53" s="2">
        <f>E16 *C53</f>
        <v>48</v>
      </c>
      <c r="F53" s="2">
        <f>F16 *C53</f>
        <v>32</v>
      </c>
      <c r="G53" s="2">
        <f xml:space="preserve"> G16 *C53</f>
        <v>16</v>
      </c>
      <c r="H53" s="98"/>
      <c r="I53" s="2">
        <f>D4*C53</f>
        <v>16000</v>
      </c>
      <c r="J53" s="2">
        <f>D5*C53</f>
        <v>32</v>
      </c>
      <c r="K53" s="2">
        <f>B4 * C53</f>
        <v>3.2</v>
      </c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</row>
    <row r="54" spans="1:33" x14ac:dyDescent="0.25">
      <c r="A54" s="2" t="s">
        <v>68</v>
      </c>
      <c r="B54" s="2" t="s">
        <v>48</v>
      </c>
      <c r="C54" s="2">
        <v>32</v>
      </c>
      <c r="D54" s="2">
        <f>D16 *C54</f>
        <v>160</v>
      </c>
      <c r="E54" s="2">
        <f>C54 *E16</f>
        <v>96</v>
      </c>
      <c r="F54" s="2">
        <f>F16 *C54</f>
        <v>64</v>
      </c>
      <c r="G54" s="2">
        <f>G16 *C54</f>
        <v>32</v>
      </c>
      <c r="H54" s="98"/>
      <c r="I54" s="2">
        <f>D4*C54</f>
        <v>32000</v>
      </c>
      <c r="J54" s="2">
        <f>D5*C54</f>
        <v>64</v>
      </c>
      <c r="K54" s="2">
        <f>B4 * C54</f>
        <v>6.4</v>
      </c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</row>
    <row r="55" spans="1:33" x14ac:dyDescent="0.25">
      <c r="A55" s="2" t="s">
        <v>69</v>
      </c>
      <c r="B55" s="2" t="s">
        <v>50</v>
      </c>
      <c r="C55" s="2">
        <v>64</v>
      </c>
      <c r="D55" s="2">
        <f>D16 * C55</f>
        <v>320</v>
      </c>
      <c r="E55" s="2">
        <f xml:space="preserve"> E16 * C55</f>
        <v>192</v>
      </c>
      <c r="F55" s="2">
        <f xml:space="preserve"> F16 *C55</f>
        <v>128</v>
      </c>
      <c r="G55" s="2">
        <f xml:space="preserve"> G16 *C55</f>
        <v>64</v>
      </c>
      <c r="H55" s="98"/>
      <c r="I55" s="2">
        <f>D4*C55</f>
        <v>64000</v>
      </c>
      <c r="J55" s="2">
        <f>D5*C55</f>
        <v>128</v>
      </c>
      <c r="K55" s="2">
        <f>B4 * C55</f>
        <v>12.8</v>
      </c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</row>
    <row r="56" spans="1:33" x14ac:dyDescent="0.25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</row>
    <row r="57" spans="1:33" x14ac:dyDescent="0.25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</row>
    <row r="58" spans="1:33" ht="21" x14ac:dyDescent="0.35">
      <c r="A58" s="104" t="s">
        <v>32</v>
      </c>
      <c r="B58" s="69" t="s">
        <v>15</v>
      </c>
      <c r="C58" s="64" t="s">
        <v>10</v>
      </c>
      <c r="D58" s="85" t="s">
        <v>26</v>
      </c>
      <c r="E58" s="89" t="s">
        <v>27</v>
      </c>
      <c r="F58" s="90" t="s">
        <v>28</v>
      </c>
      <c r="G58" s="94" t="s">
        <v>29</v>
      </c>
      <c r="H58" s="98"/>
      <c r="I58" s="61" t="s">
        <v>12</v>
      </c>
      <c r="J58" s="58" t="s">
        <v>13</v>
      </c>
      <c r="K58" s="63" t="s">
        <v>64</v>
      </c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</row>
    <row r="59" spans="1:33" x14ac:dyDescent="0.25">
      <c r="A59" s="2" t="s">
        <v>70</v>
      </c>
      <c r="B59" s="2" t="s">
        <v>42</v>
      </c>
      <c r="C59" s="2">
        <v>2</v>
      </c>
      <c r="D59" s="2">
        <f>D17 *C59</f>
        <v>6</v>
      </c>
      <c r="E59" s="2">
        <f xml:space="preserve"> E17 * C59</f>
        <v>4</v>
      </c>
      <c r="F59" s="2">
        <f>F17 *C59</f>
        <v>2</v>
      </c>
      <c r="G59" s="2">
        <f xml:space="preserve"> G17 *C59</f>
        <v>10</v>
      </c>
      <c r="H59" s="98"/>
      <c r="I59" s="2">
        <v>2000</v>
      </c>
      <c r="J59" s="2">
        <v>4</v>
      </c>
      <c r="K59" s="2">
        <v>0.4</v>
      </c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</row>
    <row r="60" spans="1:33" x14ac:dyDescent="0.25">
      <c r="A60" s="2" t="s">
        <v>71</v>
      </c>
      <c r="B60" s="2" t="s">
        <v>44</v>
      </c>
      <c r="C60" s="2">
        <v>8</v>
      </c>
      <c r="D60" s="2">
        <f>D17 *C60</f>
        <v>24</v>
      </c>
      <c r="E60" s="2">
        <f>E17 *C60</f>
        <v>16</v>
      </c>
      <c r="F60" s="2">
        <f xml:space="preserve"> F17 * C60</f>
        <v>8</v>
      </c>
      <c r="G60" s="2">
        <f xml:space="preserve"> G17 *C60</f>
        <v>40</v>
      </c>
      <c r="H60" s="98"/>
      <c r="I60" s="2">
        <v>8000</v>
      </c>
      <c r="J60" s="2">
        <v>16</v>
      </c>
      <c r="K60" s="2">
        <v>1.6</v>
      </c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</row>
    <row r="61" spans="1:33" x14ac:dyDescent="0.25">
      <c r="A61" s="2" t="s">
        <v>72</v>
      </c>
      <c r="B61" s="2" t="s">
        <v>46</v>
      </c>
      <c r="C61" s="2">
        <v>16</v>
      </c>
      <c r="D61" s="2">
        <f>D17 *C61</f>
        <v>48</v>
      </c>
      <c r="E61" s="2">
        <f>E17*C61</f>
        <v>32</v>
      </c>
      <c r="F61" s="2">
        <f>F17 *C61</f>
        <v>16</v>
      </c>
      <c r="G61" s="2">
        <f xml:space="preserve"> G17 *C61</f>
        <v>80</v>
      </c>
      <c r="H61" s="98"/>
      <c r="I61" s="2">
        <v>16000</v>
      </c>
      <c r="J61" s="2">
        <v>32</v>
      </c>
      <c r="K61" s="2">
        <v>3.2</v>
      </c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</row>
    <row r="62" spans="1:33" x14ac:dyDescent="0.25">
      <c r="A62" s="2" t="s">
        <v>73</v>
      </c>
      <c r="B62" s="2" t="s">
        <v>48</v>
      </c>
      <c r="C62" s="2">
        <v>32</v>
      </c>
      <c r="D62" s="2">
        <f>D17 *C62</f>
        <v>96</v>
      </c>
      <c r="E62" s="2">
        <f>C62 *E17</f>
        <v>64</v>
      </c>
      <c r="F62" s="2">
        <f>F17 *C62</f>
        <v>32</v>
      </c>
      <c r="G62" s="2">
        <f>G17 *C62</f>
        <v>160</v>
      </c>
      <c r="H62" s="98"/>
      <c r="I62" s="2">
        <v>32000</v>
      </c>
      <c r="J62" s="2">
        <v>64</v>
      </c>
      <c r="K62" s="2">
        <v>6.4</v>
      </c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</row>
    <row r="63" spans="1:33" x14ac:dyDescent="0.25">
      <c r="A63" s="2" t="s">
        <v>74</v>
      </c>
      <c r="B63" s="2" t="s">
        <v>50</v>
      </c>
      <c r="C63" s="2">
        <v>64</v>
      </c>
      <c r="D63" s="2">
        <f>D17 * C63</f>
        <v>192</v>
      </c>
      <c r="E63" s="2">
        <f xml:space="preserve"> E17 * C63</f>
        <v>128</v>
      </c>
      <c r="F63" s="2">
        <f xml:space="preserve"> F17 *C63</f>
        <v>64</v>
      </c>
      <c r="G63" s="2">
        <f xml:space="preserve"> G17 *C63</f>
        <v>320</v>
      </c>
      <c r="H63" s="98"/>
      <c r="I63" s="2">
        <v>64000</v>
      </c>
      <c r="J63" s="2">
        <v>128</v>
      </c>
      <c r="K63" s="2">
        <v>12.8</v>
      </c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</row>
    <row r="64" spans="1:33" x14ac:dyDescent="0.25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</row>
    <row r="65" spans="1:33" x14ac:dyDescent="0.25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</row>
    <row r="66" spans="1:33" ht="21" x14ac:dyDescent="0.35">
      <c r="A66" s="104" t="s">
        <v>75</v>
      </c>
      <c r="B66" s="69" t="s">
        <v>15</v>
      </c>
      <c r="C66" s="64" t="s">
        <v>10</v>
      </c>
      <c r="D66" s="85" t="s">
        <v>26</v>
      </c>
      <c r="E66" s="89" t="s">
        <v>27</v>
      </c>
      <c r="F66" s="90" t="s">
        <v>28</v>
      </c>
      <c r="G66" s="94" t="s">
        <v>29</v>
      </c>
      <c r="H66" s="98"/>
      <c r="I66" s="61" t="s">
        <v>12</v>
      </c>
      <c r="J66" s="58" t="s">
        <v>13</v>
      </c>
      <c r="K66" s="63" t="s">
        <v>64</v>
      </c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</row>
    <row r="67" spans="1:33" x14ac:dyDescent="0.25">
      <c r="A67" s="2" t="s">
        <v>76</v>
      </c>
      <c r="B67" s="2" t="s">
        <v>42</v>
      </c>
      <c r="C67" s="2">
        <v>2</v>
      </c>
      <c r="D67" s="2">
        <f>D18 *C67</f>
        <v>4</v>
      </c>
      <c r="E67" s="2">
        <f>E18 * C67</f>
        <v>2</v>
      </c>
      <c r="F67" s="2">
        <f xml:space="preserve"> F18 *C67</f>
        <v>10</v>
      </c>
      <c r="G67" s="2">
        <f xml:space="preserve"> G18 *C67</f>
        <v>6</v>
      </c>
      <c r="H67" s="98"/>
      <c r="I67" s="2">
        <v>2000</v>
      </c>
      <c r="J67" s="2">
        <v>4</v>
      </c>
      <c r="K67" s="2">
        <v>0.4</v>
      </c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</row>
    <row r="68" spans="1:33" x14ac:dyDescent="0.25">
      <c r="A68" s="2" t="s">
        <v>77</v>
      </c>
      <c r="B68" s="2" t="s">
        <v>44</v>
      </c>
      <c r="C68" s="2">
        <v>8</v>
      </c>
      <c r="D68" s="2">
        <f>D18*C68</f>
        <v>16</v>
      </c>
      <c r="E68" s="2">
        <f xml:space="preserve"> E18*C68</f>
        <v>8</v>
      </c>
      <c r="F68" s="2">
        <f>F18 * C68</f>
        <v>40</v>
      </c>
      <c r="G68" s="2">
        <f xml:space="preserve"> G18 *C68</f>
        <v>24</v>
      </c>
      <c r="H68" s="98"/>
      <c r="I68" s="2">
        <v>8000</v>
      </c>
      <c r="J68" s="2">
        <v>16</v>
      </c>
      <c r="K68" s="2">
        <v>1.6</v>
      </c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</row>
    <row r="69" spans="1:33" x14ac:dyDescent="0.25">
      <c r="A69" s="2" t="s">
        <v>78</v>
      </c>
      <c r="B69" s="2" t="s">
        <v>46</v>
      </c>
      <c r="C69" s="2">
        <v>16</v>
      </c>
      <c r="D69" s="2">
        <f>D18 *C69</f>
        <v>32</v>
      </c>
      <c r="E69" s="2">
        <f>E18*C69</f>
        <v>16</v>
      </c>
      <c r="F69" s="2">
        <f>F18 *C69</f>
        <v>80</v>
      </c>
      <c r="G69" s="2">
        <f xml:space="preserve"> G18 *C69</f>
        <v>48</v>
      </c>
      <c r="H69" s="98"/>
      <c r="I69" s="2">
        <v>16000</v>
      </c>
      <c r="J69" s="2">
        <v>32</v>
      </c>
      <c r="K69" s="2">
        <v>3.2</v>
      </c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</row>
    <row r="70" spans="1:33" x14ac:dyDescent="0.25">
      <c r="A70" s="2" t="s">
        <v>79</v>
      </c>
      <c r="B70" s="2" t="s">
        <v>48</v>
      </c>
      <c r="C70" s="2">
        <v>32</v>
      </c>
      <c r="D70" s="2">
        <f>D18 *C70</f>
        <v>64</v>
      </c>
      <c r="E70" s="2">
        <f>C70 *E18</f>
        <v>32</v>
      </c>
      <c r="F70" s="2">
        <f>F18 *C70</f>
        <v>160</v>
      </c>
      <c r="G70" s="2">
        <f>G18 *C70</f>
        <v>96</v>
      </c>
      <c r="H70" s="98"/>
      <c r="I70" s="2">
        <v>32000</v>
      </c>
      <c r="J70" s="2">
        <v>64</v>
      </c>
      <c r="K70" s="2">
        <v>6.4</v>
      </c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</row>
    <row r="71" spans="1:33" x14ac:dyDescent="0.25">
      <c r="A71" s="2" t="s">
        <v>80</v>
      </c>
      <c r="B71" s="2" t="s">
        <v>50</v>
      </c>
      <c r="C71" s="2">
        <v>64</v>
      </c>
      <c r="D71" s="2">
        <f>D18 * C71</f>
        <v>128</v>
      </c>
      <c r="E71" s="2">
        <f>E18 * C71</f>
        <v>64</v>
      </c>
      <c r="F71" s="2">
        <f xml:space="preserve"> F18 *C71</f>
        <v>320</v>
      </c>
      <c r="G71" s="2">
        <f>G18*C71</f>
        <v>192</v>
      </c>
      <c r="H71" s="98"/>
      <c r="I71" s="2">
        <v>64000</v>
      </c>
      <c r="J71" s="2">
        <v>128</v>
      </c>
      <c r="K71" s="2">
        <v>12.8</v>
      </c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</row>
    <row r="72" spans="1:33" x14ac:dyDescent="0.25">
      <c r="A72" s="98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</row>
    <row r="73" spans="1:33" x14ac:dyDescent="0.25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</row>
    <row r="74" spans="1:33" ht="21" x14ac:dyDescent="0.35">
      <c r="A74" s="104" t="s">
        <v>34</v>
      </c>
      <c r="B74" s="69" t="s">
        <v>15</v>
      </c>
      <c r="C74" s="64" t="s">
        <v>10</v>
      </c>
      <c r="D74" s="85" t="s">
        <v>26</v>
      </c>
      <c r="E74" s="89" t="s">
        <v>27</v>
      </c>
      <c r="F74" s="90" t="s">
        <v>28</v>
      </c>
      <c r="G74" s="94" t="s">
        <v>29</v>
      </c>
      <c r="H74" s="98"/>
      <c r="I74" s="61" t="s">
        <v>12</v>
      </c>
      <c r="J74" s="58" t="s">
        <v>13</v>
      </c>
      <c r="K74" s="63" t="s">
        <v>64</v>
      </c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</row>
    <row r="75" spans="1:33" x14ac:dyDescent="0.25">
      <c r="A75" s="2" t="s">
        <v>81</v>
      </c>
      <c r="B75" s="2" t="s">
        <v>42</v>
      </c>
      <c r="C75" s="2">
        <v>2</v>
      </c>
      <c r="D75" s="2">
        <f>D19 *C75</f>
        <v>2</v>
      </c>
      <c r="E75" s="2">
        <f>E19 * C75</f>
        <v>10</v>
      </c>
      <c r="F75" s="2">
        <f xml:space="preserve"> F19 *C75</f>
        <v>6</v>
      </c>
      <c r="G75" s="2">
        <f xml:space="preserve"> G19 *C75</f>
        <v>4</v>
      </c>
      <c r="H75" s="98"/>
      <c r="I75" s="2">
        <v>2000</v>
      </c>
      <c r="J75" s="2">
        <v>4</v>
      </c>
      <c r="K75" s="2">
        <v>0.4</v>
      </c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</row>
    <row r="76" spans="1:33" x14ac:dyDescent="0.25">
      <c r="A76" s="2" t="s">
        <v>82</v>
      </c>
      <c r="B76" s="2" t="s">
        <v>44</v>
      </c>
      <c r="C76" s="2">
        <v>8</v>
      </c>
      <c r="D76" s="2">
        <f>D19 *C76</f>
        <v>8</v>
      </c>
      <c r="E76" s="2">
        <f xml:space="preserve"> E19*C76</f>
        <v>40</v>
      </c>
      <c r="F76" s="2">
        <f>F19 * C76</f>
        <v>24</v>
      </c>
      <c r="G76" s="2">
        <f xml:space="preserve"> G19 *C76</f>
        <v>16</v>
      </c>
      <c r="H76" s="98"/>
      <c r="I76" s="2">
        <v>8000</v>
      </c>
      <c r="J76" s="2">
        <v>16</v>
      </c>
      <c r="K76" s="2">
        <v>1.6</v>
      </c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</row>
    <row r="77" spans="1:33" x14ac:dyDescent="0.25">
      <c r="A77" s="2" t="s">
        <v>83</v>
      </c>
      <c r="B77" s="2" t="s">
        <v>46</v>
      </c>
      <c r="C77" s="2">
        <v>16</v>
      </c>
      <c r="D77" s="2">
        <f>D19 *C77</f>
        <v>16</v>
      </c>
      <c r="E77" s="2">
        <f>E19*C77</f>
        <v>80</v>
      </c>
      <c r="F77" s="2">
        <f>F19 *C77</f>
        <v>48</v>
      </c>
      <c r="G77" s="2">
        <f xml:space="preserve"> G19 *C77</f>
        <v>32</v>
      </c>
      <c r="H77" s="98"/>
      <c r="I77" s="2">
        <v>16000</v>
      </c>
      <c r="J77" s="2">
        <v>32</v>
      </c>
      <c r="K77" s="2">
        <v>3.2</v>
      </c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</row>
    <row r="78" spans="1:33" x14ac:dyDescent="0.25">
      <c r="A78" s="2" t="s">
        <v>84</v>
      </c>
      <c r="B78" s="2" t="s">
        <v>48</v>
      </c>
      <c r="C78" s="2">
        <v>32</v>
      </c>
      <c r="D78" s="2">
        <f>D19 *C78</f>
        <v>32</v>
      </c>
      <c r="E78" s="2">
        <f>C78 *E19</f>
        <v>160</v>
      </c>
      <c r="F78" s="2">
        <f>F19 *C78</f>
        <v>96</v>
      </c>
      <c r="G78" s="2">
        <f>G19 *C78</f>
        <v>64</v>
      </c>
      <c r="H78" s="98"/>
      <c r="I78" s="2">
        <v>32000</v>
      </c>
      <c r="J78" s="2">
        <v>64</v>
      </c>
      <c r="K78" s="2">
        <v>6.4</v>
      </c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</row>
    <row r="79" spans="1:33" x14ac:dyDescent="0.25">
      <c r="A79" s="2" t="s">
        <v>85</v>
      </c>
      <c r="B79" s="2" t="s">
        <v>50</v>
      </c>
      <c r="C79" s="2">
        <v>64</v>
      </c>
      <c r="D79" s="2">
        <f>D19 *C79</f>
        <v>64</v>
      </c>
      <c r="E79" s="2">
        <f>E19 * C79</f>
        <v>320</v>
      </c>
      <c r="F79" s="2">
        <f xml:space="preserve"> F19 *C79</f>
        <v>192</v>
      </c>
      <c r="G79" s="2">
        <f>G19*C79</f>
        <v>128</v>
      </c>
      <c r="H79" s="98"/>
      <c r="I79" s="2">
        <v>64000</v>
      </c>
      <c r="J79" s="2">
        <v>128</v>
      </c>
      <c r="K79" s="2">
        <v>12.8</v>
      </c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</row>
    <row r="80" spans="1:33" x14ac:dyDescent="0.25">
      <c r="A80" s="98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</row>
    <row r="81" spans="1:33" x14ac:dyDescent="0.2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</row>
    <row r="82" spans="1:33" ht="21" x14ac:dyDescent="0.35">
      <c r="A82" s="106" t="s">
        <v>86</v>
      </c>
      <c r="B82" s="70" t="s">
        <v>36</v>
      </c>
      <c r="C82" s="65" t="s">
        <v>10</v>
      </c>
      <c r="D82" s="20" t="s">
        <v>37</v>
      </c>
      <c r="E82" s="11"/>
      <c r="F82" s="11"/>
      <c r="G82" s="17"/>
      <c r="H82" s="98"/>
      <c r="I82" s="61" t="s">
        <v>12</v>
      </c>
      <c r="J82" s="58" t="s">
        <v>13</v>
      </c>
      <c r="K82" s="63" t="s">
        <v>20</v>
      </c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</row>
    <row r="83" spans="1:33" x14ac:dyDescent="0.25">
      <c r="A83" s="20" t="s">
        <v>87</v>
      </c>
      <c r="B83" s="11" t="s">
        <v>42</v>
      </c>
      <c r="C83" s="11">
        <v>3</v>
      </c>
      <c r="D83" s="11" t="s">
        <v>88</v>
      </c>
      <c r="E83" s="11"/>
      <c r="F83" s="11"/>
      <c r="G83" s="17"/>
      <c r="H83" s="98"/>
      <c r="I83" s="20">
        <f>C83 *D4</f>
        <v>3000</v>
      </c>
      <c r="J83" s="11">
        <f>C83 *D5</f>
        <v>6</v>
      </c>
      <c r="K83" s="17">
        <f xml:space="preserve"> C83 *B4</f>
        <v>0.60000000000000009</v>
      </c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</row>
    <row r="84" spans="1:33" x14ac:dyDescent="0.25">
      <c r="A84" s="16"/>
      <c r="B84" s="9"/>
      <c r="C84" s="9"/>
      <c r="D84" s="55" t="s">
        <v>89</v>
      </c>
      <c r="G84" s="18"/>
      <c r="H84" s="98"/>
      <c r="I84" s="16"/>
      <c r="J84" s="9"/>
      <c r="K84" s="19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</row>
    <row r="85" spans="1:33" x14ac:dyDescent="0.25">
      <c r="A85" s="21" t="s">
        <v>90</v>
      </c>
      <c r="B85" s="16" t="s">
        <v>44</v>
      </c>
      <c r="C85" s="16">
        <v>9</v>
      </c>
      <c r="D85" s="20" t="s">
        <v>91</v>
      </c>
      <c r="E85" s="11"/>
      <c r="F85" s="11"/>
      <c r="G85" s="17"/>
      <c r="H85" s="98"/>
      <c r="I85" s="21">
        <f>C85*D4</f>
        <v>9000</v>
      </c>
      <c r="J85" s="21">
        <f xml:space="preserve"> C85 * D5</f>
        <v>18</v>
      </c>
      <c r="K85" s="21">
        <f xml:space="preserve"> C85 *B4</f>
        <v>1.8</v>
      </c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</row>
    <row r="86" spans="1:33" x14ac:dyDescent="0.25">
      <c r="A86" s="2" t="s">
        <v>92</v>
      </c>
      <c r="B86" s="6" t="s">
        <v>46</v>
      </c>
      <c r="C86" s="6">
        <v>27</v>
      </c>
      <c r="D86" s="20" t="s">
        <v>93</v>
      </c>
      <c r="E86" s="11"/>
      <c r="F86" s="11"/>
      <c r="G86" s="17"/>
      <c r="H86" s="98"/>
      <c r="I86" s="2">
        <f>C86 *D4</f>
        <v>27000</v>
      </c>
      <c r="J86" s="2">
        <f xml:space="preserve"> C86 * D5</f>
        <v>54</v>
      </c>
      <c r="K86" s="2">
        <f xml:space="preserve"> C86 *B4</f>
        <v>5.4</v>
      </c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</row>
    <row r="87" spans="1:33" ht="15" customHeight="1" x14ac:dyDescent="0.25">
      <c r="A87" s="2" t="s">
        <v>94</v>
      </c>
      <c r="B87" s="6" t="s">
        <v>48</v>
      </c>
      <c r="C87" s="6">
        <v>36</v>
      </c>
      <c r="D87" s="20" t="s">
        <v>95</v>
      </c>
      <c r="E87" s="11"/>
      <c r="F87" s="11"/>
      <c r="G87" s="17"/>
      <c r="H87" s="98"/>
      <c r="I87" s="2">
        <f>C87 * D4</f>
        <v>36000</v>
      </c>
      <c r="J87" s="28">
        <f xml:space="preserve"> C87 * D5</f>
        <v>72</v>
      </c>
      <c r="K87" s="2">
        <f xml:space="preserve"> C87 *B4</f>
        <v>7.2</v>
      </c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</row>
    <row r="88" spans="1:33" x14ac:dyDescent="0.25">
      <c r="A88" s="2" t="s">
        <v>96</v>
      </c>
      <c r="B88" s="6" t="s">
        <v>50</v>
      </c>
      <c r="C88" s="6">
        <v>72</v>
      </c>
      <c r="D88" s="6" t="s">
        <v>97</v>
      </c>
      <c r="E88" s="22"/>
      <c r="F88" s="22"/>
      <c r="G88" s="23"/>
      <c r="H88" s="98"/>
      <c r="I88" s="2">
        <f xml:space="preserve"> C88 *D4</f>
        <v>72000</v>
      </c>
      <c r="J88" s="2">
        <f xml:space="preserve"> C88 * D5</f>
        <v>144</v>
      </c>
      <c r="K88" s="2">
        <f xml:space="preserve"> C88 *B4</f>
        <v>14.4</v>
      </c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</row>
    <row r="89" spans="1:33" x14ac:dyDescent="0.25">
      <c r="A89" s="98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</row>
    <row r="90" spans="1:33" x14ac:dyDescent="0.25">
      <c r="A90" s="98"/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</row>
    <row r="91" spans="1:33" x14ac:dyDescent="0.25">
      <c r="A91" s="98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</row>
    <row r="92" spans="1:33" x14ac:dyDescent="0.25">
      <c r="A92" s="98"/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</row>
    <row r="93" spans="1:33" x14ac:dyDescent="0.25">
      <c r="A93" s="98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</row>
    <row r="94" spans="1:33" x14ac:dyDescent="0.25">
      <c r="A94" s="98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</row>
    <row r="95" spans="1:33" x14ac:dyDescent="0.25">
      <c r="A95" s="98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</row>
    <row r="96" spans="1:33" x14ac:dyDescent="0.25">
      <c r="A96" s="98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</row>
    <row r="97" spans="1:33" x14ac:dyDescent="0.25">
      <c r="A97" s="98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</row>
    <row r="98" spans="1:33" x14ac:dyDescent="0.25">
      <c r="A98" s="98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</row>
    <row r="99" spans="1:33" x14ac:dyDescent="0.25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</row>
    <row r="100" spans="1:33" x14ac:dyDescent="0.25">
      <c r="A100" s="98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</row>
    <row r="101" spans="1:33" x14ac:dyDescent="0.25">
      <c r="A101" s="98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</row>
    <row r="102" spans="1:33" x14ac:dyDescent="0.25">
      <c r="A102" s="98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</row>
    <row r="103" spans="1:33" x14ac:dyDescent="0.25">
      <c r="A103" s="98"/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</row>
    <row r="104" spans="1:33" x14ac:dyDescent="0.25">
      <c r="A104" s="98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</row>
    <row r="105" spans="1:33" x14ac:dyDescent="0.25">
      <c r="A105" s="98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</row>
    <row r="106" spans="1:33" x14ac:dyDescent="0.25">
      <c r="A106" s="98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</row>
  </sheetData>
  <phoneticPr fontId="1" type="noConversion"/>
  <pageMargins left="0.25" right="0.25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79915-0338-4AE8-A1C2-4730CCDC6428}">
  <sheetPr>
    <tabColor rgb="FF92D050"/>
  </sheetPr>
  <dimension ref="A1:AK113"/>
  <sheetViews>
    <sheetView workbookViewId="0">
      <selection activeCell="B10" sqref="B10"/>
    </sheetView>
  </sheetViews>
  <sheetFormatPr defaultRowHeight="15" x14ac:dyDescent="0.25"/>
  <cols>
    <col min="2" max="2" width="34.42578125" customWidth="1"/>
    <col min="3" max="3" width="17.28515625" customWidth="1"/>
    <col min="4" max="4" width="17.85546875" customWidth="1"/>
    <col min="5" max="5" width="15.7109375" customWidth="1"/>
    <col min="6" max="6" width="13.85546875" customWidth="1"/>
    <col min="7" max="7" width="14" customWidth="1"/>
    <col min="9" max="9" width="20.85546875" customWidth="1"/>
    <col min="10" max="10" width="12.5703125" customWidth="1"/>
    <col min="16384" max="16384" width="9.140625" bestFit="1" customWidth="1"/>
  </cols>
  <sheetData>
    <row r="1" spans="1:37" ht="46.5" x14ac:dyDescent="0.7">
      <c r="A1" s="98"/>
      <c r="B1" s="100" t="s">
        <v>98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</row>
    <row r="2" spans="1:37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</row>
    <row r="3" spans="1:37" ht="32.25" customHeight="1" x14ac:dyDescent="0.25">
      <c r="A3" s="98"/>
      <c r="B3" s="99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</row>
    <row r="4" spans="1:37" ht="27.75" customHeight="1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</row>
    <row r="5" spans="1:37" ht="24" customHeight="1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</row>
    <row r="6" spans="1:37" x14ac:dyDescent="0.25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</row>
    <row r="7" spans="1:37" x14ac:dyDescent="0.2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</row>
    <row r="8" spans="1:37" x14ac:dyDescent="0.2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</row>
    <row r="9" spans="1:37" x14ac:dyDescent="0.25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</row>
    <row r="10" spans="1:37" x14ac:dyDescent="0.25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</row>
    <row r="11" spans="1:37" x14ac:dyDescent="0.2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</row>
    <row r="12" spans="1:37" x14ac:dyDescent="0.2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</row>
    <row r="13" spans="1:37" ht="23.25" x14ac:dyDescent="0.35">
      <c r="A13" s="98"/>
      <c r="B13" s="32" t="s">
        <v>99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</row>
    <row r="14" spans="1:37" x14ac:dyDescent="0.25">
      <c r="A14" s="98"/>
      <c r="B14" s="12" t="s">
        <v>100</v>
      </c>
      <c r="C14" s="10" t="s">
        <v>101</v>
      </c>
      <c r="D14" s="10" t="s">
        <v>102</v>
      </c>
      <c r="E14" s="10" t="s">
        <v>103</v>
      </c>
      <c r="F14" s="10" t="s">
        <v>12</v>
      </c>
      <c r="G14" s="25" t="s">
        <v>13</v>
      </c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</row>
    <row r="15" spans="1:37" x14ac:dyDescent="0.25">
      <c r="A15" s="98"/>
      <c r="B15" s="13" t="s">
        <v>104</v>
      </c>
      <c r="C15">
        <v>20</v>
      </c>
      <c r="D15">
        <f>ROUND(((C15/C37) * 100),2)</f>
        <v>3.25</v>
      </c>
      <c r="E15">
        <f>(C15/C37) * 100%</f>
        <v>3.2520325203252036E-2</v>
      </c>
      <c r="F15">
        <f>Numerics!I26</f>
        <v>5000</v>
      </c>
      <c r="G15" s="18">
        <f>Numerics!J26</f>
        <v>10</v>
      </c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</row>
    <row r="16" spans="1:37" x14ac:dyDescent="0.25">
      <c r="A16" s="98"/>
      <c r="B16" s="13" t="s">
        <v>105</v>
      </c>
      <c r="C16">
        <v>20</v>
      </c>
      <c r="D16">
        <f>ROUND(((C16/C37) * 100),2)</f>
        <v>3.25</v>
      </c>
      <c r="E16">
        <f>(C16/C37) * 100%</f>
        <v>3.2520325203252036E-2</v>
      </c>
      <c r="F16">
        <f>Numerics!I33</f>
        <v>5000</v>
      </c>
      <c r="G16" s="18">
        <f>Numerics!J33</f>
        <v>10</v>
      </c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</row>
    <row r="17" spans="1:37" x14ac:dyDescent="0.25">
      <c r="A17" s="98"/>
      <c r="B17" s="13" t="s">
        <v>106</v>
      </c>
      <c r="C17">
        <v>20</v>
      </c>
      <c r="D17">
        <f>ROUND(((C17/C37) * 100),2)</f>
        <v>3.25</v>
      </c>
      <c r="E17">
        <f>(C17/C37) * 100%</f>
        <v>3.2520325203252036E-2</v>
      </c>
      <c r="F17">
        <f>Numerics!I41</f>
        <v>5000</v>
      </c>
      <c r="G17" s="18">
        <f>Numerics!J41</f>
        <v>10</v>
      </c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</row>
    <row r="18" spans="1:37" x14ac:dyDescent="0.25">
      <c r="A18" s="98"/>
      <c r="B18" s="13" t="s">
        <v>107</v>
      </c>
      <c r="C18">
        <v>60</v>
      </c>
      <c r="D18">
        <f>ROUND(((C18/C37) * 100),2)</f>
        <v>9.76</v>
      </c>
      <c r="E18">
        <f>(C18/C37) * 100%</f>
        <v>9.7560975609756101E-2</v>
      </c>
      <c r="F18">
        <f>Numerics!I51</f>
        <v>2000</v>
      </c>
      <c r="G18" s="18">
        <f>Numerics!J51</f>
        <v>4</v>
      </c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</row>
    <row r="19" spans="1:37" x14ac:dyDescent="0.25">
      <c r="A19" s="98"/>
      <c r="B19" s="13" t="s">
        <v>108</v>
      </c>
      <c r="C19">
        <v>60</v>
      </c>
      <c r="D19">
        <f>ROUND(((C19/C37) * 100),2)</f>
        <v>9.76</v>
      </c>
      <c r="E19">
        <f>(C19/C37) * 100%</f>
        <v>9.7560975609756101E-2</v>
      </c>
      <c r="F19">
        <f>Numerics!I59</f>
        <v>2000</v>
      </c>
      <c r="G19" s="18">
        <f>Numerics!J51</f>
        <v>4</v>
      </c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</row>
    <row r="20" spans="1:37" x14ac:dyDescent="0.25">
      <c r="A20" s="98"/>
      <c r="B20" s="13" t="s">
        <v>109</v>
      </c>
      <c r="C20">
        <v>60</v>
      </c>
      <c r="D20">
        <f>ROUND(((C20/C37) * 100),2)</f>
        <v>9.76</v>
      </c>
      <c r="E20">
        <f>(C20/C37) * 100%</f>
        <v>9.7560975609756101E-2</v>
      </c>
      <c r="F20">
        <f>Numerics!I67</f>
        <v>2000</v>
      </c>
      <c r="G20" s="18">
        <f>Numerics!J67</f>
        <v>4</v>
      </c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</row>
    <row r="21" spans="1:37" x14ac:dyDescent="0.25">
      <c r="A21" s="98"/>
      <c r="B21" s="13" t="s">
        <v>110</v>
      </c>
      <c r="C21">
        <v>60</v>
      </c>
      <c r="D21">
        <f>ROUND(((C21/C37) * 100),2)</f>
        <v>9.76</v>
      </c>
      <c r="E21">
        <f>(C21/C37) * 100%</f>
        <v>9.7560975609756101E-2</v>
      </c>
      <c r="F21">
        <f>Numerics!I75</f>
        <v>2000</v>
      </c>
      <c r="G21" s="18">
        <f>Numerics!J75</f>
        <v>4</v>
      </c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</row>
    <row r="22" spans="1:37" x14ac:dyDescent="0.25">
      <c r="A22" s="98"/>
      <c r="B22" s="13" t="s">
        <v>111</v>
      </c>
      <c r="C22">
        <v>40</v>
      </c>
      <c r="D22">
        <f>ROUND(((C22/C37) * 100),2)</f>
        <v>6.5</v>
      </c>
      <c r="E22">
        <f>(C22/C37) * 100%</f>
        <v>6.5040650406504072E-2</v>
      </c>
      <c r="F22">
        <f>Numerics!I83</f>
        <v>3000</v>
      </c>
      <c r="G22" s="18">
        <f>Numerics!J83</f>
        <v>6</v>
      </c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</row>
    <row r="23" spans="1:37" ht="15.75" thickBot="1" x14ac:dyDescent="0.3">
      <c r="A23" s="98"/>
      <c r="B23" s="13"/>
      <c r="G23" s="1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</row>
    <row r="24" spans="1:37" ht="15.75" thickBot="1" x14ac:dyDescent="0.3">
      <c r="A24" s="98"/>
      <c r="B24" s="35" t="s">
        <v>112</v>
      </c>
      <c r="C24" s="36">
        <f>SUM(C15:C22)</f>
        <v>340</v>
      </c>
      <c r="D24" s="46">
        <f>SUM(D15:D22)</f>
        <v>55.289999999999992</v>
      </c>
      <c r="E24" s="36">
        <f>SUM(E15:E22)</f>
        <v>0.55284552845528456</v>
      </c>
      <c r="F24" s="36">
        <f>SUM(F15:F22)</f>
        <v>26000</v>
      </c>
      <c r="G24" s="37">
        <f>SUM(G15:G22)</f>
        <v>52</v>
      </c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</row>
    <row r="25" spans="1:37" x14ac:dyDescent="0.25">
      <c r="A25" s="98"/>
      <c r="B25" s="38"/>
      <c r="C25" s="24"/>
      <c r="D25" s="24"/>
      <c r="E25" s="26"/>
      <c r="F25" s="21"/>
      <c r="G25" s="21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</row>
    <row r="26" spans="1:37" x14ac:dyDescent="0.25">
      <c r="A26" s="98"/>
      <c r="B26" s="13" t="s">
        <v>113</v>
      </c>
      <c r="C26">
        <v>15</v>
      </c>
      <c r="D26">
        <f>ROUND((C26/C37*100),2)</f>
        <v>2.44</v>
      </c>
      <c r="E26">
        <f>(C26/C37) * 100%</f>
        <v>2.4390243902439025E-2</v>
      </c>
      <c r="F26">
        <f>Numerics!I27</f>
        <v>10000</v>
      </c>
      <c r="G26" s="18">
        <f>Numerics!J27</f>
        <v>20</v>
      </c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</row>
    <row r="27" spans="1:37" x14ac:dyDescent="0.25">
      <c r="A27" s="98"/>
      <c r="B27" s="13" t="s">
        <v>114</v>
      </c>
      <c r="C27">
        <v>15</v>
      </c>
      <c r="D27">
        <f>ROUND((C27/C37*100),2)</f>
        <v>2.44</v>
      </c>
      <c r="E27">
        <f>(C27/C37) * 100%</f>
        <v>2.4390243902439025E-2</v>
      </c>
      <c r="F27">
        <f>Numerics!I34</f>
        <v>10000</v>
      </c>
      <c r="G27" s="18">
        <f>Numerics!J34</f>
        <v>20</v>
      </c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</row>
    <row r="28" spans="1:37" x14ac:dyDescent="0.25">
      <c r="A28" s="98"/>
      <c r="B28" s="13" t="s">
        <v>115</v>
      </c>
      <c r="C28">
        <v>15</v>
      </c>
      <c r="D28">
        <f>ROUND((C28/C37*100),2)</f>
        <v>2.44</v>
      </c>
      <c r="E28">
        <f>(C28/C37) * 100%</f>
        <v>2.4390243902439025E-2</v>
      </c>
      <c r="F28">
        <f>Numerics!I42</f>
        <v>10000</v>
      </c>
      <c r="G28" s="18">
        <f>Numerics!J42</f>
        <v>20</v>
      </c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</row>
    <row r="29" spans="1:37" x14ac:dyDescent="0.25">
      <c r="A29" s="98"/>
      <c r="B29" s="13" t="s">
        <v>116</v>
      </c>
      <c r="C29">
        <v>50</v>
      </c>
      <c r="D29">
        <f>ROUND((C29/C37*100),2)</f>
        <v>8.1300000000000008</v>
      </c>
      <c r="E29">
        <f>(C29/C37) * 100%</f>
        <v>8.1300813008130079E-2</v>
      </c>
      <c r="F29">
        <f>Numerics!I52</f>
        <v>8000</v>
      </c>
      <c r="G29" s="18">
        <f>Numerics!J52</f>
        <v>16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</row>
    <row r="30" spans="1:37" x14ac:dyDescent="0.25">
      <c r="A30" s="98"/>
      <c r="B30" s="13" t="s">
        <v>117</v>
      </c>
      <c r="C30">
        <v>50</v>
      </c>
      <c r="D30">
        <f>ROUND((C30/C37*100),2)</f>
        <v>8.1300000000000008</v>
      </c>
      <c r="E30">
        <f>(C30/C37) * 100%</f>
        <v>8.1300813008130079E-2</v>
      </c>
      <c r="F30">
        <f>Numerics!I60</f>
        <v>8000</v>
      </c>
      <c r="G30" s="18">
        <f>Numerics!J60</f>
        <v>16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</row>
    <row r="31" spans="1:37" x14ac:dyDescent="0.25">
      <c r="A31" s="98"/>
      <c r="B31" s="13" t="s">
        <v>118</v>
      </c>
      <c r="C31">
        <v>50</v>
      </c>
      <c r="D31">
        <f>ROUND((C31/C37*100),2)</f>
        <v>8.1300000000000008</v>
      </c>
      <c r="E31">
        <f>(C31/C37) * 100%</f>
        <v>8.1300813008130079E-2</v>
      </c>
      <c r="F31">
        <f>Numerics!I68</f>
        <v>8000</v>
      </c>
      <c r="G31" s="18">
        <f>Numerics!J68</f>
        <v>16</v>
      </c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</row>
    <row r="32" spans="1:37" x14ac:dyDescent="0.25">
      <c r="A32" s="98"/>
      <c r="B32" s="13" t="s">
        <v>119</v>
      </c>
      <c r="C32">
        <v>50</v>
      </c>
      <c r="D32">
        <f>ROUND((C32/C37*100),2)</f>
        <v>8.1300000000000008</v>
      </c>
      <c r="E32">
        <f>(C32/C37) * 100%</f>
        <v>8.1300813008130079E-2</v>
      </c>
      <c r="F32">
        <f>Numerics!I76</f>
        <v>8000</v>
      </c>
      <c r="G32" s="18">
        <f>Numerics!J76</f>
        <v>16</v>
      </c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</row>
    <row r="33" spans="1:37" x14ac:dyDescent="0.25">
      <c r="A33" s="98"/>
      <c r="B33" s="13" t="s">
        <v>120</v>
      </c>
      <c r="C33">
        <v>30</v>
      </c>
      <c r="D33">
        <f>ROUND((C33/C37*100),2)</f>
        <v>4.88</v>
      </c>
      <c r="E33">
        <f>(C33/C37) * 100%</f>
        <v>4.878048780487805E-2</v>
      </c>
      <c r="F33">
        <f>Numerics!I85</f>
        <v>9000</v>
      </c>
      <c r="G33" s="18">
        <f>Numerics!J85</f>
        <v>18</v>
      </c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</row>
    <row r="34" spans="1:37" ht="15.75" thickBot="1" x14ac:dyDescent="0.3">
      <c r="A34" s="98"/>
      <c r="B34" s="13"/>
      <c r="G34" s="1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</row>
    <row r="35" spans="1:37" ht="15.75" thickBot="1" x14ac:dyDescent="0.3">
      <c r="A35" s="98"/>
      <c r="B35" s="35" t="s">
        <v>121</v>
      </c>
      <c r="C35" s="36">
        <f>SUM(C26:C33)</f>
        <v>275</v>
      </c>
      <c r="D35" s="36">
        <f>SUM(D26:D33)</f>
        <v>44.720000000000006</v>
      </c>
      <c r="E35" s="36">
        <f>SUM(E26:E33)</f>
        <v>0.44715447154471544</v>
      </c>
      <c r="F35" s="36">
        <f>SUM(F26:F33)</f>
        <v>71000</v>
      </c>
      <c r="G35" s="37">
        <f>SUM(G26:G33)</f>
        <v>142</v>
      </c>
      <c r="H35" s="98"/>
      <c r="I35" s="39" t="s">
        <v>122</v>
      </c>
      <c r="J35" s="40"/>
      <c r="K35" s="41">
        <f>FLOOR((F37/ 16), 1000)</f>
        <v>6000</v>
      </c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</row>
    <row r="36" spans="1:37" ht="15.75" thickBot="1" x14ac:dyDescent="0.3">
      <c r="A36" s="98"/>
      <c r="B36" s="13"/>
      <c r="G36" s="18"/>
      <c r="H36" s="98"/>
      <c r="I36" s="52" t="s">
        <v>123</v>
      </c>
      <c r="K36" s="53">
        <f xml:space="preserve"> FLOOR(G37/16,10)</f>
        <v>10</v>
      </c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</row>
    <row r="37" spans="1:37" ht="15.75" thickBot="1" x14ac:dyDescent="0.3">
      <c r="A37" s="98"/>
      <c r="B37" s="15" t="s">
        <v>124</v>
      </c>
      <c r="C37" s="51">
        <f>C24 + C35</f>
        <v>615</v>
      </c>
      <c r="D37" s="50">
        <f>(D35 +D24)/100</f>
        <v>1.0001</v>
      </c>
      <c r="E37" s="47">
        <f>E35 +E24</f>
        <v>1</v>
      </c>
      <c r="F37" s="35">
        <f>F35+ F24</f>
        <v>97000</v>
      </c>
      <c r="G37" s="37">
        <f xml:space="preserve"> G24 + G35</f>
        <v>194</v>
      </c>
      <c r="H37" s="98"/>
      <c r="I37" s="42" t="s">
        <v>125</v>
      </c>
      <c r="J37" s="43"/>
      <c r="K37" s="45">
        <v>1</v>
      </c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</row>
    <row r="38" spans="1:37" x14ac:dyDescent="0.25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</row>
    <row r="39" spans="1:37" x14ac:dyDescent="0.2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</row>
    <row r="40" spans="1:37" x14ac:dyDescent="0.25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</row>
    <row r="41" spans="1:37" x14ac:dyDescent="0.25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</row>
    <row r="42" spans="1:37" x14ac:dyDescent="0.25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</row>
    <row r="43" spans="1:37" x14ac:dyDescent="0.25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</row>
    <row r="44" spans="1:37" x14ac:dyDescent="0.25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</row>
    <row r="45" spans="1:37" x14ac:dyDescent="0.25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</row>
    <row r="46" spans="1:37" x14ac:dyDescent="0.25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</row>
    <row r="47" spans="1:37" x14ac:dyDescent="0.25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</row>
    <row r="48" spans="1:37" x14ac:dyDescent="0.25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</row>
    <row r="49" spans="1:37" x14ac:dyDescent="0.25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</row>
    <row r="50" spans="1:37" ht="23.25" x14ac:dyDescent="0.35">
      <c r="A50" s="98"/>
      <c r="B50" s="33" t="s">
        <v>126</v>
      </c>
      <c r="C50" s="101"/>
      <c r="D50" s="102"/>
      <c r="E50" s="102"/>
      <c r="F50" s="102"/>
      <c r="G50" s="102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</row>
    <row r="51" spans="1:37" x14ac:dyDescent="0.25">
      <c r="A51" s="98"/>
      <c r="B51" s="14" t="s">
        <v>100</v>
      </c>
      <c r="C51" s="24" t="s">
        <v>101</v>
      </c>
      <c r="D51" s="24" t="s">
        <v>102</v>
      </c>
      <c r="E51" s="24" t="s">
        <v>103</v>
      </c>
      <c r="F51" s="24" t="s">
        <v>12</v>
      </c>
      <c r="G51" s="27" t="s">
        <v>13</v>
      </c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</row>
    <row r="52" spans="1:37" x14ac:dyDescent="0.25">
      <c r="A52" s="98"/>
      <c r="B52" s="13" t="s">
        <v>127</v>
      </c>
      <c r="C52">
        <v>8</v>
      </c>
      <c r="D52">
        <f>ROUND((E52 * 100), 2)</f>
        <v>3.67</v>
      </c>
      <c r="E52">
        <f>(C52/C72)</f>
        <v>3.669724770642202E-2</v>
      </c>
      <c r="F52">
        <f>Numerics!I28</f>
        <v>20000</v>
      </c>
      <c r="G52" s="18">
        <f>Numerics!J28</f>
        <v>40</v>
      </c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</row>
    <row r="53" spans="1:37" x14ac:dyDescent="0.25">
      <c r="A53" s="98"/>
      <c r="B53" s="13" t="s">
        <v>128</v>
      </c>
      <c r="C53">
        <v>8</v>
      </c>
      <c r="D53">
        <f>ROUND((E53 * 100),2)</f>
        <v>3.67</v>
      </c>
      <c r="E53">
        <f>(C53/C72)</f>
        <v>3.669724770642202E-2</v>
      </c>
      <c r="F53">
        <f>Numerics!I35</f>
        <v>20000</v>
      </c>
      <c r="G53" s="18">
        <f>Numerics!J35</f>
        <v>40</v>
      </c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</row>
    <row r="54" spans="1:37" x14ac:dyDescent="0.25">
      <c r="A54" s="98"/>
      <c r="B54" s="13" t="s">
        <v>129</v>
      </c>
      <c r="C54">
        <v>8</v>
      </c>
      <c r="D54">
        <f>ROUND((E54 * 100),2)</f>
        <v>3.67</v>
      </c>
      <c r="E54">
        <f>(C54/C72)</f>
        <v>3.669724770642202E-2</v>
      </c>
      <c r="F54">
        <f>Numerics!I43</f>
        <v>20000</v>
      </c>
      <c r="G54" s="18">
        <f>Numerics!J43</f>
        <v>40</v>
      </c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</row>
    <row r="55" spans="1:37" x14ac:dyDescent="0.25">
      <c r="A55" s="98"/>
      <c r="B55" s="13" t="s">
        <v>130</v>
      </c>
      <c r="C55">
        <v>30</v>
      </c>
      <c r="D55">
        <f>ROUND((E55 * 100), 2)</f>
        <v>13.76</v>
      </c>
      <c r="E55">
        <f>(C55/C72)</f>
        <v>0.13761467889908258</v>
      </c>
      <c r="F55">
        <f>Numerics!I53</f>
        <v>16000</v>
      </c>
      <c r="G55" s="18">
        <f>Numerics!J53</f>
        <v>32</v>
      </c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</row>
    <row r="56" spans="1:37" x14ac:dyDescent="0.25">
      <c r="A56" s="98"/>
      <c r="B56" s="13" t="s">
        <v>131</v>
      </c>
      <c r="C56">
        <v>30</v>
      </c>
      <c r="D56">
        <f>ROUND((E56 * 100),2)</f>
        <v>13.76</v>
      </c>
      <c r="E56">
        <f>(C56/C72)</f>
        <v>0.13761467889908258</v>
      </c>
      <c r="F56">
        <f>Numerics!I61</f>
        <v>16000</v>
      </c>
      <c r="G56" s="18">
        <f>Numerics!J61</f>
        <v>32</v>
      </c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</row>
    <row r="57" spans="1:37" x14ac:dyDescent="0.25">
      <c r="A57" s="98"/>
      <c r="B57" s="13" t="s">
        <v>132</v>
      </c>
      <c r="C57">
        <v>30</v>
      </c>
      <c r="D57">
        <f t="shared" ref="D57:D59" si="0">ROUND((E57 * 100),2)</f>
        <v>13.76</v>
      </c>
      <c r="E57">
        <f>(C57/C72)</f>
        <v>0.13761467889908258</v>
      </c>
      <c r="F57">
        <f>Numerics!I69</f>
        <v>16000</v>
      </c>
      <c r="G57" s="18">
        <f>Numerics!J69</f>
        <v>32</v>
      </c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</row>
    <row r="58" spans="1:37" x14ac:dyDescent="0.25">
      <c r="A58" s="98"/>
      <c r="B58" s="13" t="s">
        <v>133</v>
      </c>
      <c r="C58">
        <v>30</v>
      </c>
      <c r="D58">
        <f t="shared" si="0"/>
        <v>13.76</v>
      </c>
      <c r="E58">
        <f>(C58/C72)</f>
        <v>0.13761467889908258</v>
      </c>
      <c r="F58">
        <f>Numerics!I61</f>
        <v>16000</v>
      </c>
      <c r="G58" s="18">
        <f>Numerics!J77</f>
        <v>32</v>
      </c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</row>
    <row r="59" spans="1:37" x14ac:dyDescent="0.25">
      <c r="A59" s="98"/>
      <c r="B59" s="13" t="s">
        <v>134</v>
      </c>
      <c r="C59">
        <v>20</v>
      </c>
      <c r="D59">
        <f t="shared" si="0"/>
        <v>9.17</v>
      </c>
      <c r="E59">
        <f>(C59/C72)</f>
        <v>9.1743119266055051E-2</v>
      </c>
      <c r="F59">
        <f>Numerics!I86</f>
        <v>27000</v>
      </c>
      <c r="G59" s="18">
        <f>Numerics!J86</f>
        <v>54</v>
      </c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</row>
    <row r="60" spans="1:37" ht="15.75" thickBot="1" x14ac:dyDescent="0.3">
      <c r="A60" s="98"/>
      <c r="B60" s="13"/>
      <c r="G60" s="1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</row>
    <row r="61" spans="1:37" x14ac:dyDescent="0.25">
      <c r="A61" s="98"/>
      <c r="B61" s="39" t="s">
        <v>135</v>
      </c>
      <c r="C61" s="40">
        <f>SUM(C52:C59)</f>
        <v>164</v>
      </c>
      <c r="D61" s="54">
        <f>SUM(D52:D59)</f>
        <v>75.22</v>
      </c>
      <c r="E61" s="40">
        <f>SUM(E52:E59)</f>
        <v>0.75229357798165142</v>
      </c>
      <c r="F61" s="40">
        <f>SUM(F53:F59)</f>
        <v>131000</v>
      </c>
      <c r="G61" s="41">
        <f>SUM(G52:G59)</f>
        <v>302</v>
      </c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</row>
    <row r="62" spans="1:37" x14ac:dyDescent="0.25">
      <c r="A62" s="98"/>
      <c r="B62" s="80" t="s">
        <v>136</v>
      </c>
      <c r="C62" s="81">
        <v>3</v>
      </c>
      <c r="D62" s="81">
        <f>ROUND((E62 *100),2)</f>
        <v>1.38</v>
      </c>
      <c r="E62" s="81">
        <f>(C62/C72)</f>
        <v>1.3761467889908258E-2</v>
      </c>
      <c r="F62" s="81">
        <f>Numerics!I29</f>
        <v>40000</v>
      </c>
      <c r="G62" s="82">
        <f>Numerics!J29</f>
        <v>80</v>
      </c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</row>
    <row r="63" spans="1:37" x14ac:dyDescent="0.25">
      <c r="A63" s="98"/>
      <c r="B63" s="13" t="s">
        <v>137</v>
      </c>
      <c r="C63">
        <v>3</v>
      </c>
      <c r="D63">
        <f t="shared" ref="D63:D69" si="1">ROUND((E63 *100),2)</f>
        <v>1.38</v>
      </c>
      <c r="E63">
        <f>(C63/C72)</f>
        <v>1.3761467889908258E-2</v>
      </c>
      <c r="F63">
        <f>Numerics!I36</f>
        <v>40000</v>
      </c>
      <c r="G63" s="18">
        <f>Numerics!J36</f>
        <v>80</v>
      </c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</row>
    <row r="64" spans="1:37" x14ac:dyDescent="0.25">
      <c r="A64" s="98"/>
      <c r="B64" s="13" t="s">
        <v>138</v>
      </c>
      <c r="C64">
        <v>3</v>
      </c>
      <c r="D64">
        <f>ROUND((E64 *100),2)</f>
        <v>1.38</v>
      </c>
      <c r="E64">
        <f>(C64/C72)</f>
        <v>1.3761467889908258E-2</v>
      </c>
      <c r="F64">
        <f>Numerics!I44</f>
        <v>40000</v>
      </c>
      <c r="G64" s="18">
        <f>Numerics!J44</f>
        <v>80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</row>
    <row r="65" spans="1:37" x14ac:dyDescent="0.25">
      <c r="A65" s="98"/>
      <c r="B65" s="13" t="s">
        <v>139</v>
      </c>
      <c r="C65">
        <v>10</v>
      </c>
      <c r="D65">
        <f t="shared" si="1"/>
        <v>4.59</v>
      </c>
      <c r="E65">
        <f>(C65/C72)</f>
        <v>4.5871559633027525E-2</v>
      </c>
      <c r="F65">
        <f>Numerics!I54</f>
        <v>32000</v>
      </c>
      <c r="G65" s="18">
        <f>Numerics!J54</f>
        <v>64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</row>
    <row r="66" spans="1:37" x14ac:dyDescent="0.25">
      <c r="A66" s="98"/>
      <c r="B66" s="13" t="s">
        <v>140</v>
      </c>
      <c r="C66">
        <v>10</v>
      </c>
      <c r="D66">
        <f t="shared" si="1"/>
        <v>4.59</v>
      </c>
      <c r="E66">
        <f>(C66/C72)</f>
        <v>4.5871559633027525E-2</v>
      </c>
      <c r="F66">
        <f>Numerics!I62</f>
        <v>32000</v>
      </c>
      <c r="G66" s="18">
        <f>Numerics!J62</f>
        <v>64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</row>
    <row r="67" spans="1:37" x14ac:dyDescent="0.25">
      <c r="A67" s="98"/>
      <c r="B67" s="13" t="s">
        <v>141</v>
      </c>
      <c r="C67">
        <v>10</v>
      </c>
      <c r="D67">
        <f t="shared" si="1"/>
        <v>4.59</v>
      </c>
      <c r="E67">
        <f>(C67/C72)</f>
        <v>4.5871559633027525E-2</v>
      </c>
      <c r="F67">
        <f>Numerics!I62</f>
        <v>32000</v>
      </c>
      <c r="G67" s="18">
        <f>Numerics!J70</f>
        <v>64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</row>
    <row r="68" spans="1:37" x14ac:dyDescent="0.25">
      <c r="A68" s="98"/>
      <c r="B68" s="13" t="s">
        <v>142</v>
      </c>
      <c r="C68">
        <v>10</v>
      </c>
      <c r="D68">
        <f t="shared" si="1"/>
        <v>4.59</v>
      </c>
      <c r="E68">
        <f>(C68/C72)</f>
        <v>4.5871559633027525E-2</v>
      </c>
      <c r="F68">
        <f>Numerics!I70</f>
        <v>32000</v>
      </c>
      <c r="G68" s="18">
        <f>Numerics!J78</f>
        <v>64</v>
      </c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</row>
    <row r="69" spans="1:37" ht="15.75" thickBot="1" x14ac:dyDescent="0.3">
      <c r="A69" s="98"/>
      <c r="B69" s="13" t="s">
        <v>143</v>
      </c>
      <c r="C69">
        <v>5</v>
      </c>
      <c r="D69">
        <f t="shared" si="1"/>
        <v>2.29</v>
      </c>
      <c r="E69">
        <f>(C69/C72)</f>
        <v>2.2935779816513763E-2</v>
      </c>
      <c r="F69">
        <f>Numerics!I87</f>
        <v>36000</v>
      </c>
      <c r="G69" s="18">
        <f>Numerics!J87</f>
        <v>72</v>
      </c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</row>
    <row r="70" spans="1:37" ht="15.75" thickBot="1" x14ac:dyDescent="0.3">
      <c r="A70" s="98"/>
      <c r="B70" s="13"/>
      <c r="G70" s="18"/>
      <c r="H70" s="98"/>
      <c r="I70" s="39" t="s">
        <v>122</v>
      </c>
      <c r="J70" s="40"/>
      <c r="K70" s="41">
        <f>FLOOR((F72/16), 1000)</f>
        <v>25000</v>
      </c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</row>
    <row r="71" spans="1:37" ht="15.75" thickBot="1" x14ac:dyDescent="0.3">
      <c r="A71" s="98"/>
      <c r="B71" s="35" t="s">
        <v>144</v>
      </c>
      <c r="C71" s="36">
        <f>SUM(C62:C69)</f>
        <v>54</v>
      </c>
      <c r="D71" s="36">
        <f xml:space="preserve"> SUM(D62:D69)</f>
        <v>24.79</v>
      </c>
      <c r="E71" s="36">
        <f>SUM(E62:E69)</f>
        <v>0.24770642201834864</v>
      </c>
      <c r="F71" s="36">
        <f>SUM(F62:F69)</f>
        <v>284000</v>
      </c>
      <c r="G71" s="37">
        <f>SUM(G62:G69)</f>
        <v>568</v>
      </c>
      <c r="H71" s="98"/>
      <c r="I71" s="52" t="s">
        <v>123</v>
      </c>
      <c r="K71" s="53">
        <f>FLOOR((G72/16), 10)</f>
        <v>50</v>
      </c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</row>
    <row r="72" spans="1:37" ht="15.75" thickBot="1" x14ac:dyDescent="0.3">
      <c r="A72" s="98"/>
      <c r="B72" s="42" t="s">
        <v>145</v>
      </c>
      <c r="C72" s="43">
        <f>SUM(C61 + C71)</f>
        <v>218</v>
      </c>
      <c r="D72" s="44">
        <f>ROUND(D61 + D71,0)</f>
        <v>100</v>
      </c>
      <c r="E72" s="43">
        <f>SUM(E61+E71)</f>
        <v>1</v>
      </c>
      <c r="F72" s="43">
        <f>SUM(F61 +F71)</f>
        <v>415000</v>
      </c>
      <c r="G72" s="45">
        <f>SUM(G61 + G71)</f>
        <v>870</v>
      </c>
      <c r="H72" s="98"/>
      <c r="I72" s="42" t="s">
        <v>125</v>
      </c>
      <c r="J72" s="43"/>
      <c r="K72" s="45">
        <v>1</v>
      </c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</row>
    <row r="73" spans="1:37" x14ac:dyDescent="0.25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</row>
    <row r="74" spans="1:37" x14ac:dyDescent="0.25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</row>
    <row r="75" spans="1:37" x14ac:dyDescent="0.25">
      <c r="A75" s="98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</row>
    <row r="76" spans="1:37" x14ac:dyDescent="0.25">
      <c r="A76" s="98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</row>
    <row r="77" spans="1:37" ht="23.25" x14ac:dyDescent="0.35">
      <c r="A77" s="98"/>
      <c r="B77" s="34" t="s">
        <v>146</v>
      </c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</row>
    <row r="78" spans="1:37" x14ac:dyDescent="0.25">
      <c r="A78" s="98"/>
      <c r="B78" s="12" t="s">
        <v>100</v>
      </c>
      <c r="C78" s="10" t="s">
        <v>101</v>
      </c>
      <c r="D78" s="10" t="s">
        <v>102</v>
      </c>
      <c r="E78" s="10" t="s">
        <v>103</v>
      </c>
      <c r="F78" s="10" t="s">
        <v>12</v>
      </c>
      <c r="G78" s="25" t="s">
        <v>13</v>
      </c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</row>
    <row r="79" spans="1:37" x14ac:dyDescent="0.25">
      <c r="A79" s="98"/>
      <c r="B79" s="13" t="s">
        <v>147</v>
      </c>
      <c r="C79">
        <v>1</v>
      </c>
      <c r="D79">
        <f>(C79/C90) * 100</f>
        <v>3.8461538461538463</v>
      </c>
      <c r="E79">
        <f>(C79/C88)</f>
        <v>3.8461538461538464E-2</v>
      </c>
      <c r="F79">
        <f>Numerics!I30</f>
        <v>80000</v>
      </c>
      <c r="G79" s="18">
        <f>Numerics!J30</f>
        <v>160</v>
      </c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</row>
    <row r="80" spans="1:37" x14ac:dyDescent="0.25">
      <c r="A80" s="98"/>
      <c r="B80" s="13" t="s">
        <v>148</v>
      </c>
      <c r="C80">
        <v>1</v>
      </c>
      <c r="D80">
        <f>(C80/C90) * 100</f>
        <v>3.8461538461538463</v>
      </c>
      <c r="E80">
        <f>(C80/C88)</f>
        <v>3.8461538461538464E-2</v>
      </c>
      <c r="F80">
        <f>Numerics!I37</f>
        <v>80000</v>
      </c>
      <c r="G80" s="18">
        <f>Numerics!J37</f>
        <v>160</v>
      </c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</row>
    <row r="81" spans="1:37" x14ac:dyDescent="0.25">
      <c r="A81" s="98"/>
      <c r="B81" s="13" t="s">
        <v>149</v>
      </c>
      <c r="C81">
        <v>1</v>
      </c>
      <c r="D81">
        <f>(C81/C90) * 100</f>
        <v>3.8461538461538463</v>
      </c>
      <c r="E81">
        <f>(C81/C88)</f>
        <v>3.8461538461538464E-2</v>
      </c>
      <c r="F81">
        <f>Numerics!I45</f>
        <v>80000</v>
      </c>
      <c r="G81" s="18">
        <f>Numerics!J45</f>
        <v>160</v>
      </c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</row>
    <row r="82" spans="1:37" x14ac:dyDescent="0.25">
      <c r="A82" s="98"/>
      <c r="B82" s="13" t="s">
        <v>150</v>
      </c>
      <c r="C82">
        <v>5</v>
      </c>
      <c r="D82">
        <f>(C82/C90) * 100</f>
        <v>19.230769230769234</v>
      </c>
      <c r="E82">
        <f>(C82/C88)</f>
        <v>0.19230769230769232</v>
      </c>
      <c r="F82">
        <f>Numerics!I55</f>
        <v>64000</v>
      </c>
      <c r="G82" s="18">
        <f>Numerics!J55</f>
        <v>128</v>
      </c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</row>
    <row r="83" spans="1:37" x14ac:dyDescent="0.25">
      <c r="A83" s="98"/>
      <c r="B83" s="13" t="s">
        <v>151</v>
      </c>
      <c r="C83">
        <v>5</v>
      </c>
      <c r="D83">
        <f>(C83/C90) * 100</f>
        <v>19.230769230769234</v>
      </c>
      <c r="E83">
        <f>(C83/C88)</f>
        <v>0.19230769230769232</v>
      </c>
      <c r="F83">
        <f>Numerics!I63</f>
        <v>64000</v>
      </c>
      <c r="G83" s="18">
        <f>Numerics!J63</f>
        <v>128</v>
      </c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</row>
    <row r="84" spans="1:37" x14ac:dyDescent="0.25">
      <c r="A84" s="98"/>
      <c r="B84" s="13" t="s">
        <v>152</v>
      </c>
      <c r="C84">
        <v>5</v>
      </c>
      <c r="D84">
        <f>(C84/C90) * 100</f>
        <v>19.230769230769234</v>
      </c>
      <c r="E84">
        <f>(C84/C88)</f>
        <v>0.19230769230769232</v>
      </c>
      <c r="F84">
        <f>Numerics!I71</f>
        <v>64000</v>
      </c>
      <c r="G84" s="18">
        <f>Numerics!J71</f>
        <v>128</v>
      </c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</row>
    <row r="85" spans="1:37" x14ac:dyDescent="0.25">
      <c r="A85" s="98"/>
      <c r="B85" s="13" t="s">
        <v>153</v>
      </c>
      <c r="C85">
        <v>5</v>
      </c>
      <c r="D85">
        <f>(C85/C88) * 100</f>
        <v>19.230769230769234</v>
      </c>
      <c r="E85">
        <f>(C85/C88)</f>
        <v>0.19230769230769232</v>
      </c>
      <c r="F85">
        <f>Numerics!I79</f>
        <v>64000</v>
      </c>
      <c r="G85" s="18">
        <f>Numerics!J79</f>
        <v>128</v>
      </c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</row>
    <row r="86" spans="1:37" x14ac:dyDescent="0.25">
      <c r="A86" s="98"/>
      <c r="B86" s="13" t="s">
        <v>154</v>
      </c>
      <c r="C86">
        <v>3</v>
      </c>
      <c r="D86">
        <f>(C86/C90) * 100</f>
        <v>11.538461538461538</v>
      </c>
      <c r="E86">
        <f>(C86/C88)</f>
        <v>0.11538461538461539</v>
      </c>
      <c r="F86">
        <f>Numerics!I88</f>
        <v>72000</v>
      </c>
      <c r="G86" s="18">
        <f>Numerics!J88</f>
        <v>144</v>
      </c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</row>
    <row r="87" spans="1:37" ht="15.75" thickBot="1" x14ac:dyDescent="0.3">
      <c r="A87" s="98"/>
      <c r="B87" s="13"/>
      <c r="G87" s="1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</row>
    <row r="88" spans="1:37" ht="15.75" thickBot="1" x14ac:dyDescent="0.3">
      <c r="A88" s="98"/>
      <c r="B88" s="35" t="s">
        <v>155</v>
      </c>
      <c r="C88" s="36">
        <f>SUM(C79:C86)</f>
        <v>26</v>
      </c>
      <c r="D88" s="36">
        <f>SUM(D79:D86)</f>
        <v>100.00000000000001</v>
      </c>
      <c r="E88" s="36">
        <f>SUM(E79:E86)</f>
        <v>1</v>
      </c>
      <c r="F88" s="36">
        <f>SUM(F79:F86)</f>
        <v>568000</v>
      </c>
      <c r="G88" s="37">
        <f>SUM(G79:G86)</f>
        <v>1136</v>
      </c>
      <c r="H88" s="98"/>
      <c r="I88" s="39" t="s">
        <v>122</v>
      </c>
      <c r="J88" s="40"/>
      <c r="K88" s="41">
        <f>FLOOR((F88/8), 1000)</f>
        <v>71000</v>
      </c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</row>
    <row r="89" spans="1:37" ht="15.75" thickBot="1" x14ac:dyDescent="0.3">
      <c r="A89" s="98"/>
      <c r="H89" s="98"/>
      <c r="I89" s="52" t="s">
        <v>123</v>
      </c>
      <c r="K89" s="53">
        <f>FLOOR((G88/8), 10)</f>
        <v>140</v>
      </c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</row>
    <row r="90" spans="1:37" ht="15.75" thickBot="1" x14ac:dyDescent="0.3">
      <c r="A90" s="98"/>
      <c r="B90" s="48" t="s">
        <v>124</v>
      </c>
      <c r="C90" s="36">
        <v>26</v>
      </c>
      <c r="D90" s="49">
        <v>1</v>
      </c>
      <c r="E90" s="36">
        <v>1</v>
      </c>
      <c r="F90" s="36">
        <f>F88</f>
        <v>568000</v>
      </c>
      <c r="G90" s="37">
        <f>G88</f>
        <v>1136</v>
      </c>
      <c r="H90" s="98"/>
      <c r="I90" s="42" t="s">
        <v>125</v>
      </c>
      <c r="J90" s="43"/>
      <c r="K90" s="45">
        <v>1</v>
      </c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</row>
    <row r="91" spans="1:37" x14ac:dyDescent="0.25">
      <c r="A91" s="98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</row>
    <row r="92" spans="1:37" x14ac:dyDescent="0.25">
      <c r="A92" s="98"/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</row>
    <row r="93" spans="1:37" x14ac:dyDescent="0.25">
      <c r="A93" s="98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</row>
    <row r="94" spans="1:37" x14ac:dyDescent="0.25">
      <c r="A94" s="98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</row>
    <row r="95" spans="1:37" x14ac:dyDescent="0.25">
      <c r="A95" s="98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</row>
    <row r="96" spans="1:37" x14ac:dyDescent="0.25">
      <c r="A96" s="98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</row>
    <row r="97" spans="1:37" x14ac:dyDescent="0.25">
      <c r="A97" s="98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</row>
    <row r="98" spans="1:37" x14ac:dyDescent="0.25">
      <c r="A98" s="98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</row>
    <row r="99" spans="1:37" x14ac:dyDescent="0.25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</row>
    <row r="100" spans="1:37" x14ac:dyDescent="0.25">
      <c r="A100" s="98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</row>
    <row r="101" spans="1:37" x14ac:dyDescent="0.25">
      <c r="A101" s="98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</row>
    <row r="102" spans="1:37" x14ac:dyDescent="0.25">
      <c r="A102" s="98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</row>
    <row r="103" spans="1:37" x14ac:dyDescent="0.25">
      <c r="A103" s="98"/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</row>
    <row r="104" spans="1:37" x14ac:dyDescent="0.25">
      <c r="A104" s="98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</row>
    <row r="105" spans="1:37" x14ac:dyDescent="0.25">
      <c r="A105" s="98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</row>
    <row r="106" spans="1:37" x14ac:dyDescent="0.25">
      <c r="A106" s="98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</row>
    <row r="107" spans="1:37" x14ac:dyDescent="0.25">
      <c r="A107" s="98"/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</row>
    <row r="108" spans="1:37" x14ac:dyDescent="0.25">
      <c r="A108" s="98"/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</row>
    <row r="109" spans="1:37" x14ac:dyDescent="0.25">
      <c r="A109" s="98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</row>
    <row r="110" spans="1:37" x14ac:dyDescent="0.25">
      <c r="A110" s="98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</row>
    <row r="111" spans="1:37" x14ac:dyDescent="0.25">
      <c r="A111" s="98"/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</row>
    <row r="112" spans="1:37" x14ac:dyDescent="0.25">
      <c r="A112" s="98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</row>
    <row r="113" spans="1:37" x14ac:dyDescent="0.25">
      <c r="A113" s="98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</row>
  </sheetData>
  <pageMargins left="0.7" right="0.7" top="0.75" bottom="0.75" header="0.3" footer="0.3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6098C-1FF5-471C-B436-3E05B338D6DB}">
  <sheetPr>
    <tabColor rgb="FF0070C0"/>
  </sheetPr>
  <dimension ref="A1:AJ66"/>
  <sheetViews>
    <sheetView workbookViewId="0">
      <selection activeCell="A6" sqref="A6"/>
    </sheetView>
  </sheetViews>
  <sheetFormatPr defaultRowHeight="15" x14ac:dyDescent="0.25"/>
  <cols>
    <col min="1" max="1" width="24.42578125" customWidth="1"/>
    <col min="2" max="2" width="9.140625" customWidth="1"/>
  </cols>
  <sheetData>
    <row r="1" spans="1:36" ht="26.25" x14ac:dyDescent="0.4">
      <c r="A1" s="31" t="s">
        <v>156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</row>
    <row r="3" spans="1:36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</row>
    <row r="4" spans="1:36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</row>
    <row r="5" spans="1:36" x14ac:dyDescent="0.25">
      <c r="A5" s="109" t="s">
        <v>157</v>
      </c>
      <c r="B5" s="109" t="s">
        <v>158</v>
      </c>
      <c r="C5" s="109"/>
      <c r="D5" s="109"/>
      <c r="E5" s="109"/>
      <c r="F5" s="109"/>
      <c r="G5" s="109"/>
      <c r="H5" s="109"/>
      <c r="I5" s="109"/>
      <c r="J5" s="109"/>
      <c r="K5" s="109"/>
      <c r="L5" s="99"/>
      <c r="M5" s="99"/>
      <c r="N5" s="99"/>
      <c r="O5" s="99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</row>
    <row r="6" spans="1:36" x14ac:dyDescent="0.25">
      <c r="A6" s="109" t="s">
        <v>159</v>
      </c>
      <c r="B6" s="109" t="s">
        <v>160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99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</row>
    <row r="7" spans="1:36" x14ac:dyDescent="0.25">
      <c r="A7" s="109" t="s">
        <v>36</v>
      </c>
      <c r="B7" s="109" t="s">
        <v>161</v>
      </c>
      <c r="C7" s="109"/>
      <c r="D7" s="109"/>
      <c r="E7" s="109"/>
      <c r="F7" s="109"/>
      <c r="G7" s="109"/>
      <c r="H7" s="109"/>
      <c r="I7" s="109"/>
      <c r="J7" s="109"/>
      <c r="K7" s="99"/>
      <c r="L7" s="99"/>
      <c r="M7" s="99"/>
      <c r="N7" s="99"/>
      <c r="O7" s="99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</row>
    <row r="8" spans="1:36" x14ac:dyDescent="0.2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</row>
    <row r="9" spans="1:36" x14ac:dyDescent="0.25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</row>
    <row r="10" spans="1:36" x14ac:dyDescent="0.25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</row>
    <row r="11" spans="1:36" x14ac:dyDescent="0.2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</row>
    <row r="12" spans="1:36" x14ac:dyDescent="0.25">
      <c r="A12" s="7" t="s">
        <v>16</v>
      </c>
      <c r="B12" s="7" t="s">
        <v>162</v>
      </c>
      <c r="C12" s="7"/>
      <c r="D12" s="7"/>
      <c r="E12" s="7"/>
      <c r="F12" s="7"/>
      <c r="G12" s="7"/>
      <c r="H12" s="7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</row>
    <row r="13" spans="1:36" x14ac:dyDescent="0.25">
      <c r="A13" s="7" t="s">
        <v>17</v>
      </c>
      <c r="B13" s="7" t="s">
        <v>163</v>
      </c>
      <c r="C13" s="7"/>
      <c r="D13" s="7"/>
      <c r="E13" s="7"/>
      <c r="F13" s="7"/>
      <c r="G13" s="7"/>
      <c r="H13" s="7"/>
      <c r="I13" s="7"/>
      <c r="J13" s="7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</row>
    <row r="14" spans="1:36" x14ac:dyDescent="0.25">
      <c r="A14" s="7" t="s">
        <v>18</v>
      </c>
      <c r="B14" s="110" t="s">
        <v>164</v>
      </c>
      <c r="C14" s="110"/>
      <c r="D14" s="110"/>
      <c r="E14" s="110"/>
      <c r="F14" s="110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</row>
    <row r="15" spans="1:36" x14ac:dyDescent="0.25">
      <c r="A15" s="7" t="s">
        <v>19</v>
      </c>
      <c r="B15" s="7" t="s">
        <v>165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</row>
    <row r="16" spans="1:36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</row>
    <row r="17" spans="1:36" x14ac:dyDescent="0.2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</row>
    <row r="18" spans="1:36" x14ac:dyDescent="0.25">
      <c r="A18" s="7" t="s">
        <v>166</v>
      </c>
      <c r="B18" s="7" t="s">
        <v>167</v>
      </c>
      <c r="C18" s="7"/>
      <c r="D18" s="7"/>
      <c r="E18" s="7"/>
      <c r="F18" s="7"/>
      <c r="G18" s="7"/>
      <c r="H18" s="7"/>
      <c r="I18" s="7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</row>
    <row r="19" spans="1:36" x14ac:dyDescent="0.25">
      <c r="A19" s="7" t="s">
        <v>168</v>
      </c>
      <c r="B19" s="111" t="s">
        <v>169</v>
      </c>
      <c r="C19" s="111"/>
      <c r="D19" s="111"/>
      <c r="E19" s="111"/>
      <c r="F19" s="111"/>
      <c r="G19" s="111"/>
      <c r="H19" s="111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</row>
    <row r="20" spans="1:36" x14ac:dyDescent="0.25">
      <c r="A20" s="7" t="s">
        <v>170</v>
      </c>
      <c r="B20" s="111" t="s">
        <v>171</v>
      </c>
      <c r="C20" s="111"/>
      <c r="D20" s="111"/>
      <c r="E20" s="111"/>
      <c r="F20" s="111"/>
      <c r="G20" s="111"/>
      <c r="H20" s="111"/>
      <c r="I20" s="111"/>
      <c r="J20" s="111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</row>
    <row r="21" spans="1:36" x14ac:dyDescent="0.25">
      <c r="A21" s="7" t="s">
        <v>172</v>
      </c>
      <c r="B21" s="7" t="s">
        <v>173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</row>
    <row r="22" spans="1:36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</row>
    <row r="23" spans="1:36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</row>
    <row r="24" spans="1:36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</row>
    <row r="25" spans="1:36" x14ac:dyDescent="0.2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</row>
    <row r="26" spans="1:36" x14ac:dyDescent="0.2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</row>
    <row r="27" spans="1:36" x14ac:dyDescent="0.25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</row>
    <row r="28" spans="1:36" x14ac:dyDescent="0.25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</row>
    <row r="29" spans="1:36" x14ac:dyDescent="0.25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</row>
    <row r="30" spans="1:36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</row>
    <row r="31" spans="1:36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</row>
    <row r="32" spans="1:36" x14ac:dyDescent="0.25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</row>
    <row r="33" spans="1:36" x14ac:dyDescent="0.25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</row>
    <row r="34" spans="1:36" x14ac:dyDescent="0.25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</row>
    <row r="35" spans="1:36" x14ac:dyDescent="0.25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</row>
    <row r="36" spans="1:36" x14ac:dyDescent="0.25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</row>
    <row r="37" spans="1:36" x14ac:dyDescent="0.25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</row>
    <row r="38" spans="1:36" x14ac:dyDescent="0.25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</row>
    <row r="39" spans="1:36" x14ac:dyDescent="0.2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</row>
    <row r="40" spans="1:36" x14ac:dyDescent="0.25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</row>
    <row r="41" spans="1:36" x14ac:dyDescent="0.25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</row>
    <row r="42" spans="1:36" x14ac:dyDescent="0.25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</row>
    <row r="43" spans="1:36" x14ac:dyDescent="0.25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</row>
    <row r="44" spans="1:36" x14ac:dyDescent="0.25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</row>
    <row r="45" spans="1:36" x14ac:dyDescent="0.25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</row>
    <row r="46" spans="1:36" x14ac:dyDescent="0.25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</row>
    <row r="47" spans="1:36" x14ac:dyDescent="0.25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</row>
    <row r="48" spans="1:36" x14ac:dyDescent="0.25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</row>
    <row r="49" spans="1:36" x14ac:dyDescent="0.25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</row>
    <row r="50" spans="1:36" x14ac:dyDescent="0.25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</row>
    <row r="51" spans="1:36" x14ac:dyDescent="0.25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</row>
    <row r="52" spans="1:36" x14ac:dyDescent="0.25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</row>
    <row r="53" spans="1:36" x14ac:dyDescent="0.25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</row>
    <row r="54" spans="1:36" x14ac:dyDescent="0.25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</row>
    <row r="55" spans="1:36" x14ac:dyDescent="0.25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</row>
    <row r="56" spans="1:36" x14ac:dyDescent="0.25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</row>
    <row r="57" spans="1:36" x14ac:dyDescent="0.25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</row>
    <row r="58" spans="1:36" x14ac:dyDescent="0.25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</row>
    <row r="59" spans="1:36" x14ac:dyDescent="0.25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</row>
    <row r="60" spans="1:36" x14ac:dyDescent="0.2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</row>
    <row r="61" spans="1:36" x14ac:dyDescent="0.25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</row>
    <row r="62" spans="1:36" x14ac:dyDescent="0.25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</row>
    <row r="63" spans="1:36" x14ac:dyDescent="0.25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</row>
    <row r="64" spans="1:36" x14ac:dyDescent="0.25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</row>
    <row r="65" spans="1:36" x14ac:dyDescent="0.25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</row>
    <row r="66" spans="1:36" x14ac:dyDescent="0.25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Title</vt:lpstr>
      <vt:lpstr>Executive Summary</vt:lpstr>
      <vt:lpstr>Core Loop</vt:lpstr>
      <vt:lpstr>Numerics</vt:lpstr>
      <vt:lpstr>Loot Table</vt:lpstr>
      <vt:lpstr>Glossary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Tex</dc:creator>
  <cp:keywords/>
  <dc:description/>
  <cp:lastModifiedBy>Mo</cp:lastModifiedBy>
  <cp:revision/>
  <dcterms:created xsi:type="dcterms:W3CDTF">2022-03-24T10:26:41Z</dcterms:created>
  <dcterms:modified xsi:type="dcterms:W3CDTF">2023-03-26T11:47:08Z</dcterms:modified>
  <cp:category/>
  <cp:contentStatus/>
</cp:coreProperties>
</file>